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Pol'!$A$1:$U$84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74" i="12" l="1"/>
  <c r="F39" i="1" s="1"/>
  <c r="F40" i="1" s="1"/>
  <c r="G9" i="12"/>
  <c r="M9" i="12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I20" i="1"/>
  <c r="I19" i="1"/>
  <c r="I18" i="1"/>
  <c r="I16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56" i="12" l="1"/>
  <c r="I49" i="1" s="1"/>
  <c r="Q56" i="12"/>
  <c r="O56" i="12"/>
  <c r="G8" i="12"/>
  <c r="I47" i="1" s="1"/>
  <c r="W74" i="12"/>
  <c r="G39" i="1" s="1"/>
  <c r="G40" i="1" s="1"/>
  <c r="G25" i="1" s="1"/>
  <c r="U8" i="12"/>
  <c r="I56" i="12"/>
  <c r="Q35" i="12"/>
  <c r="K56" i="12"/>
  <c r="U35" i="12"/>
  <c r="O35" i="12"/>
  <c r="O8" i="12"/>
  <c r="Q8" i="12"/>
  <c r="U56" i="12"/>
  <c r="K35" i="12"/>
  <c r="K8" i="12"/>
  <c r="I35" i="12"/>
  <c r="I8" i="12"/>
  <c r="G23" i="1"/>
  <c r="M8" i="12"/>
  <c r="M35" i="12"/>
  <c r="M56" i="12"/>
  <c r="G35" i="12"/>
  <c r="I48" i="1" s="1"/>
  <c r="I39" i="1" l="1"/>
  <c r="I40" i="1" s="1"/>
  <c r="J39" i="1" s="1"/>
  <c r="J40" i="1" s="1"/>
  <c r="G28" i="1"/>
  <c r="I17" i="1"/>
  <c r="I21" i="1" s="1"/>
  <c r="I50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<sst xmlns="http://schemas.openxmlformats.org/spreadsheetml/2006/main" count="381" uniqueCount="217">
  <si>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</si>
  <si>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</si>
  <si>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</si>
  <si>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</si>
  <si>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</si>
  <si>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</si>
  <si>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</si>
  <si>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</si>
  <si>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</si>
  <si>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</si>
  <si>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</si>
  <si>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</si>
  <si>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</si>
  <si>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</si>
  <si>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</si>
  <si>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</si>
  <si>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</si>
  <si>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</si>
  <si>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</si>
  <si>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</si>
  <si>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</si>
  <si>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</si>
  <si>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</si>
  <si>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</si>
  <si>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</si>
  <si>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</si>
  <si>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</si>
  <si>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</si>
  <si>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</si>
  <si>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</si>
  <si>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</si>
  <si>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</si>
  <si>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</si>
  <si>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</si>
  <si>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</si>
  <si>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</si>
  <si>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</si>
  <si>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</si>
  <si>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</si>
  <si>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</si>
  <si>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</si>
  <si>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</si>
  <si>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Zelenka Petr</t>
  </si>
  <si>
    <t>Rekonstrukce kuchyňského provozu, Domov mládeže Pardubice</t>
  </si>
  <si>
    <t>Pardubický kraj, Komenského nám. 125, Pardubice</t>
  </si>
  <si>
    <t>Brno-Stránice</t>
  </si>
  <si>
    <t>60200</t>
  </si>
  <si>
    <t>Krunertova 372/15</t>
  </si>
  <si>
    <t>Hradec Králové</t>
  </si>
  <si>
    <t>500 04</t>
  </si>
  <si>
    <t>12340863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</si>
  <si>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</si>
  <si>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</si>
  <si>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</si>
  <si>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</si>
  <si>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</si>
  <si>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</si>
  <si>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</si>
  <si>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</si>
  <si>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</si>
  <si>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</si>
  <si>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</si>
  <si>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</si>
  <si>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</si>
  <si>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</si>
  <si>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</si>
  <si>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</si>
  <si>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</si>
  <si>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</si>
  <si>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</si>
  <si>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</si>
  <si>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</si>
  <si>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</si>
  <si>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</si>
  <si>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</si>
  <si>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</si>
  <si>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</si>
  <si>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</si>
  <si>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</si>
  <si>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</si>
  <si>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</si>
  <si>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</si>
  <si>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</si>
  <si>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</si>
  <si>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</si>
  <si>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</si>
  <si>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</si>
  <si>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</si>
  <si>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</si>
  <si>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</si>
  <si>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721176222R00</t>
  </si>
  <si>
    <t>Potrubí KG svodné (ležaté) v zemi D 110 x 3,2 mm</t>
  </si>
  <si>
    <t>m</t>
  </si>
  <si>
    <t>POL1_0</t>
  </si>
  <si>
    <t>721176223R00</t>
  </si>
  <si>
    <t>Potrubí KG svodné (ležaté) v zemi D 125 x 3,2 mm</t>
  </si>
  <si>
    <t>721176224R00</t>
  </si>
  <si>
    <t>Potrubí KG svodné (ležaté) v zemi D 160 x 4,0 mm</t>
  </si>
  <si>
    <t>721176102R00</t>
  </si>
  <si>
    <t>Potrubí HT připojovací DN 40 x 1,8 mm</t>
  </si>
  <si>
    <t>721176103R00</t>
  </si>
  <si>
    <t>Potrubí HT připojovací DN 50 x 1,8 mm</t>
  </si>
  <si>
    <t>721176114R00</t>
  </si>
  <si>
    <t>Potrubí HT odpadní svislé DN 70 x 1,9 mm</t>
  </si>
  <si>
    <t>721176115R00</t>
  </si>
  <si>
    <t>Potrubí HT odpadní svislé DN 100 x 2,7 mm</t>
  </si>
  <si>
    <t>721176116R00</t>
  </si>
  <si>
    <t>Potrubí HT odpadní svislé D 125 x 3,1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</si>
  <si>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</si>
  <si>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</si>
  <si>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</si>
  <si>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</si>
  <si>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</si>
  <si>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</si>
  <si>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</si>
  <si>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721273145RM1</t>
  </si>
  <si>
    <t>Hlavice ventilační z PVC  D 110/600, hlavice HL 810</t>
  </si>
  <si>
    <t>721273160RT1</t>
  </si>
  <si>
    <t>Vpust podlahová HL 510 NPr DN 40</t>
  </si>
  <si>
    <t>soubor</t>
  </si>
  <si>
    <t>721273170RT1</t>
  </si>
  <si>
    <t>Hlavice ventilační přivětrávací HL900, přivzdušňovací ventil HL900, DN 50/70/100</t>
  </si>
  <si>
    <t>Předb.cena</t>
  </si>
  <si>
    <t>Vpust nerezová podlahová s protiskluzovým roštem, spodní odpad DN 100, velikost 300x300 mm</t>
  </si>
  <si>
    <t>Vpust nerezová podlahová s protiskluzovým roštem, spodní odpad DN 100, velikost 400x950 mm</t>
  </si>
  <si>
    <t>Vpust nerezová podlahová s protiskluzovým roštem, spodní odpad DN 100, velikost 300x800 mm</t>
  </si>
  <si>
    <t>Vpust nerezová podlahová s protiskluzovým roštem, spodní odpad DN 100, velikost 200x950 mm</t>
  </si>
  <si>
    <t>Vpust nerezová podlahová s protiskluzovým roštem, spodní odpad DN 100, velikost 200x800 mm</t>
  </si>
  <si>
    <t>Žlabek podlahový odvodňovací pro sprchy, délka 900 mm</t>
  </si>
  <si>
    <t>721110908R00</t>
  </si>
  <si>
    <t>Oprava potrubí kamenin., propojení potrubí DN 150</t>
  </si>
  <si>
    <t>721290123R00</t>
  </si>
  <si>
    <t>Zkouška těsnosti kanalizace kouřem DN 300</t>
  </si>
  <si>
    <t>721290111R00</t>
  </si>
  <si>
    <t>Zkouška těsnosti kanalizace vodou DN 125</t>
  </si>
  <si>
    <t>721110806R00</t>
  </si>
  <si>
    <t>Demontáž potrubí z kameninových trub DN 200</t>
  </si>
  <si>
    <t>721140802R00</t>
  </si>
  <si>
    <t>Demontáž potrubí litinového DN 100</t>
  </si>
  <si>
    <t>998721101R00</t>
  </si>
  <si>
    <t>Přesun hmot pro vnitřní kanalizaci, výšky do 6 m</t>
  </si>
  <si>
    <t>t</t>
  </si>
  <si>
    <t>722176011U00</t>
  </si>
  <si>
    <t>Rozvody z plastů polyfuze DN 15 mm</t>
  </si>
  <si>
    <t>722176012U00</t>
  </si>
  <si>
    <t>Rozvody z plastů polyfuze DN 20 mm</t>
  </si>
  <si>
    <t>722176013U00</t>
  </si>
  <si>
    <t>Rozvody z plastů polyfuze DN 25 mm</t>
  </si>
  <si>
    <t>722176014U00</t>
  </si>
  <si>
    <t>Rozvody z plastů polyfuze DN 32 mm</t>
  </si>
  <si>
    <t>722182111U00</t>
  </si>
  <si>
    <t>Plastové potrubí izolace PE DN 15, včetně tvarovek</t>
  </si>
  <si>
    <t>722182112U00</t>
  </si>
  <si>
    <t>Plastové potrubí izolace PE DN 20, včetně tvarovek</t>
  </si>
  <si>
    <t>722182113U00</t>
  </si>
  <si>
    <t>Plastové potrubí izolace PE DN 25, včetně tvarovek</t>
  </si>
  <si>
    <t>722182114U00</t>
  </si>
  <si>
    <t>Plastové potrubí izolace PE DN 32, včetně tvarovek</t>
  </si>
  <si>
    <t>722190401R00</t>
  </si>
  <si>
    <t>Vyvedení a upevnění výpustek DN 15</t>
  </si>
  <si>
    <t>722230101R00</t>
  </si>
  <si>
    <t>Armatury se 2závity - ventily přímé kulové G 1/2"</t>
  </si>
  <si>
    <t>722230102R00</t>
  </si>
  <si>
    <t>Armatury se 2závity - ventily přímé kulové G 3/4</t>
  </si>
  <si>
    <t>722231003R00</t>
  </si>
  <si>
    <t>Armatury se 2závity - ventily přímé kulové,G 1</t>
  </si>
  <si>
    <t>722230104R00</t>
  </si>
  <si>
    <t>Armatury se 2závity - ventily přímé kulové G 5/4</t>
  </si>
  <si>
    <t>722290226R00</t>
  </si>
  <si>
    <t>Zkouška tlaku potrubí závitového DN 50</t>
  </si>
  <si>
    <t>722290234R00</t>
  </si>
  <si>
    <t>Proplach a dezinfekce vodovod.potrubí DN 80</t>
  </si>
  <si>
    <t>722130802R00</t>
  </si>
  <si>
    <t>Demontáž potrubí ocelových závitových DN 40</t>
  </si>
  <si>
    <t>722172916R00</t>
  </si>
  <si>
    <t>Propojení plastového potrubí polyf. do D 50 mm</t>
  </si>
  <si>
    <t>722280107R00</t>
  </si>
  <si>
    <t>Tlaková zkouška vodovodního potrubí DN 40</t>
  </si>
  <si>
    <t>998722101R00</t>
  </si>
  <si>
    <t>Přesun hmot pro vnitřní vodovod, výšky do 6 m</t>
  </si>
  <si>
    <t>725014101R00</t>
  </si>
  <si>
    <t>Klozet závěsný diturvitový + sedátko, bílý</t>
  </si>
  <si>
    <t>725015101R00</t>
  </si>
  <si>
    <t>Závěsný prvek pro WC, nádržka pod omítkou, tlačítko zepředu</t>
  </si>
  <si>
    <t>725017101R00</t>
  </si>
  <si>
    <t>Umyvadlo diturvitové na šrouby , 55 cm, bílé</t>
  </si>
  <si>
    <t>725017301R00</t>
  </si>
  <si>
    <t>Umyvadlo nástěnné nerezové 450x450 mm, senzorová bezdotyková baterie</t>
  </si>
  <si>
    <t>725019101R00</t>
  </si>
  <si>
    <t xml:space="preserve">Výlevka diturvitová s plastovou mřížkou </t>
  </si>
  <si>
    <t>725019103R00</t>
  </si>
  <si>
    <t>Kombinace umyvadlo/výlevka nerezová 500x700 mm, včetně výtokové baterie</t>
  </si>
  <si>
    <t>725016125R00</t>
  </si>
  <si>
    <t>Pizoár odsávací, ovládání autom, bílý, napájení z baterie</t>
  </si>
  <si>
    <t>725813111U00</t>
  </si>
  <si>
    <t>Ventil rohový G 1/2 ukončen venkovním závit. G 3/4</t>
  </si>
  <si>
    <t>725813112U00</t>
  </si>
  <si>
    <t>Ventil rohový G 1/2" připoj.</t>
  </si>
  <si>
    <t>725822211U00</t>
  </si>
  <si>
    <t>Baterie  stojan páka umyvadlová</t>
  </si>
  <si>
    <t>725822249U00</t>
  </si>
  <si>
    <t>Baterie nástěnná páková</t>
  </si>
  <si>
    <t>725840211U00</t>
  </si>
  <si>
    <t>Baterie páka sprchová</t>
  </si>
  <si>
    <t>725846211U00</t>
  </si>
  <si>
    <t>Držák sprchy 3777 -60 cm</t>
  </si>
  <si>
    <t>725980113R00</t>
  </si>
  <si>
    <t>Dvířka vanová 300 x 300 mm</t>
  </si>
  <si>
    <t>725980121R00</t>
  </si>
  <si>
    <t>Dvířka z plastu, 150 x 150 mm</t>
  </si>
  <si>
    <t>998725101R00</t>
  </si>
  <si>
    <t>Přesun hmot pro zařizovací předměty, výšky do 6 m</t>
  </si>
  <si>
    <t/>
  </si>
  <si>
    <t>SUM</t>
  </si>
  <si>
    <t>POPUZIV</t>
  </si>
  <si>
    <t>END</t>
  </si>
  <si>
    <t>Výkaz výměr - D.1.4.0 Zdravotně technické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</si>
</sst>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2" borderId="3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 applyAlignment="1"/>
    <xf numFmtId="49" fontId="0" fillId="2" borderId="41" xfId="0" applyNumberFormat="1" applyFill="1" applyBorder="1"/>
    <xf numFmtId="0" fontId="0" fillId="2" borderId="41" xfId="0" applyFill="1" applyBorder="1" applyAlignment="1">
      <alignment horizontal="center"/>
    </xf>
    <xf numFmtId="0" fontId="0" fillId="2" borderId="41" xfId="0" applyFill="1" applyBorder="1"/>
    <xf numFmtId="0" fontId="0" fillId="2" borderId="40" xfId="0" applyFill="1" applyBorder="1"/>
    <xf numFmtId="0" fontId="0" fillId="2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2" borderId="36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2" borderId="37" xfId="0" applyNumberFormat="1" applyFill="1" applyBorder="1" applyAlignment="1">
      <alignment vertical="top" shrinkToFit="1"/>
    </xf>
    <xf numFmtId="4" fontId="0" fillId="2" borderId="47" xfId="0" applyNumberFormat="1" applyFill="1" applyBorder="1" applyAlignment="1">
      <alignment vertical="top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2" borderId="37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31" xfId="0" applyFill="1" applyBorder="1" applyAlignment="1">
      <alignment horizontal="center"/>
    </xf>
    <xf numFmtId="0" fontId="0" fillId="2" borderId="49" xfId="0" applyFill="1" applyBorder="1"/>
    <xf numFmtId="0" fontId="0" fillId="2" borderId="50" xfId="0" applyFill="1" applyBorder="1" applyAlignment="1">
      <alignment wrapText="1"/>
    </xf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0" fontId="0" fillId="2" borderId="52" xfId="0" applyFill="1" applyBorder="1" applyAlignment="1">
      <alignment horizontal="center" vertical="top"/>
    </xf>
    <xf numFmtId="164" fontId="0" fillId="2" borderId="47" xfId="0" applyNumberFormat="1" applyFill="1" applyBorder="1" applyAlignment="1">
      <alignment vertical="top"/>
    </xf>
    <xf numFmtId="4" fontId="0" fillId="2" borderId="51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horizontal="center"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3" borderId="37" xfId="0" applyNumberFormat="1" applyFon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2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2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9" t="s">
        <v>216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81" t="s">
        <v>38</v>
      </c>
      <c r="C2" s="82"/>
      <c r="D2" s="83"/>
      <c r="E2" s="83" t="s">
        <v>43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40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41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44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46</v>
      </c>
      <c r="D7" s="80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9" t="s">
        <v>42</v>
      </c>
      <c r="E11" s="239"/>
      <c r="F11" s="239"/>
      <c r="G11" s="239"/>
      <c r="H11" s="28" t="s">
        <v>33</v>
      </c>
      <c r="I11" s="101" t="s">
        <v>50</v>
      </c>
      <c r="J11" s="11"/>
    </row>
    <row r="12" spans="1:15" ht="15.75" customHeight="1" x14ac:dyDescent="0.2">
      <c r="A12" s="4"/>
      <c r="B12" s="41"/>
      <c r="C12" s="26"/>
      <c r="D12" s="242" t="s">
        <v>47</v>
      </c>
      <c r="E12" s="242"/>
      <c r="F12" s="242"/>
      <c r="G12" s="242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49</v>
      </c>
      <c r="D13" s="243" t="s">
        <v>48</v>
      </c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42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8"/>
      <c r="F15" s="238"/>
      <c r="G15" s="240"/>
      <c r="H15" s="240"/>
      <c r="I15" s="240" t="s">
        <v>28</v>
      </c>
      <c r="J15" s="241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9"/>
      <c r="F16" s="220"/>
      <c r="G16" s="219"/>
      <c r="H16" s="220"/>
      <c r="I16" s="219">
        <f>SUMIF(F47:F49,A16,I47:I49)+SUMIF(F47:F49,"PSU",I47:I49)</f>
        <v>0</v>
      </c>
      <c r="J16" s="221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9"/>
      <c r="F17" s="220"/>
      <c r="G17" s="219"/>
      <c r="H17" s="220"/>
      <c r="I17" s="219">
        <f>SUMIF(F47:F49,A17,I47:I49)</f>
        <v>0</v>
      </c>
      <c r="J17" s="221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9"/>
      <c r="F18" s="220"/>
      <c r="G18" s="219"/>
      <c r="H18" s="220"/>
      <c r="I18" s="219">
        <f>SUMIF(F47:F49,A18,I47:I49)</f>
        <v>0</v>
      </c>
      <c r="J18" s="221"/>
    </row>
    <row r="19" spans="1:10" ht="23.25" customHeight="1" x14ac:dyDescent="0.2">
      <c r="A19" s="151" t="s">
        <v>61</v>
      </c>
      <c r="B19" s="152" t="s">
        <v>26</v>
      </c>
      <c r="C19" s="58"/>
      <c r="D19" s="59"/>
      <c r="E19" s="219"/>
      <c r="F19" s="220"/>
      <c r="G19" s="219"/>
      <c r="H19" s="220"/>
      <c r="I19" s="219">
        <f>SUMIF(F47:F49,A19,I47:I49)</f>
        <v>0</v>
      </c>
      <c r="J19" s="221"/>
    </row>
    <row r="20" spans="1:10" ht="23.25" customHeight="1" x14ac:dyDescent="0.2">
      <c r="A20" s="151" t="s">
        <v>62</v>
      </c>
      <c r="B20" s="152" t="s">
        <v>27</v>
      </c>
      <c r="C20" s="58"/>
      <c r="D20" s="59"/>
      <c r="E20" s="219"/>
      <c r="F20" s="220"/>
      <c r="G20" s="219"/>
      <c r="H20" s="220"/>
      <c r="I20" s="219">
        <f>SUMIF(F47:F49,A20,I47:I49)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7"/>
      <c r="F21" s="236"/>
      <c r="G21" s="227"/>
      <c r="H21" s="236"/>
      <c r="I21" s="227">
        <f>SUM(I16:J20)</f>
        <v>0</v>
      </c>
      <c r="J21" s="22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5">
        <f>ZakladDPHSniVypocet</f>
        <v>0</v>
      </c>
      <c r="H23" s="226"/>
      <c r="I23" s="226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3">
        <f>I23*E23/100</f>
        <v>0</v>
      </c>
      <c r="H24" s="224"/>
      <c r="I24" s="224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5">
        <f>ZakladDPHZaklVypocet</f>
        <v>0</v>
      </c>
      <c r="H25" s="226"/>
      <c r="I25" s="226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2">
        <f>I25*E25/100</f>
        <v>0</v>
      </c>
      <c r="H26" s="233"/>
      <c r="I26" s="233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37">
        <f>ZakladDPHSniVypocet+ZakladDPHZaklVypocet</f>
        <v>0</v>
      </c>
      <c r="H28" s="237"/>
      <c r="I28" s="237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35">
        <f>ZakladDPHSni+DPHSni+ZakladDPHZakl+DPHZakl+Zaokrouhleni</f>
        <v>0</v>
      </c>
      <c r="H29" s="235"/>
      <c r="I29" s="235"/>
      <c r="J29" s="129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42471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2" t="s">
        <v>2</v>
      </c>
      <c r="E35" s="22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08"/>
      <c r="D39" s="209"/>
      <c r="E39" s="209"/>
      <c r="F39" s="116">
        <f>' Pol'!V74</f>
        <v>0</v>
      </c>
      <c r="G39" s="117">
        <f>' Pol'!W74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0" t="s">
        <v>51</v>
      </c>
      <c r="C40" s="211"/>
      <c r="D40" s="211"/>
      <c r="E40" s="211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53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54</v>
      </c>
      <c r="G46" s="139"/>
      <c r="H46" s="139"/>
      <c r="I46" s="212" t="s">
        <v>28</v>
      </c>
      <c r="J46" s="212"/>
    </row>
    <row r="47" spans="1:10" ht="25.5" customHeight="1" x14ac:dyDescent="0.2">
      <c r="A47" s="132"/>
      <c r="B47" s="140" t="s">
        <v>55</v>
      </c>
      <c r="C47" s="214" t="s">
        <v>56</v>
      </c>
      <c r="D47" s="215"/>
      <c r="E47" s="215"/>
      <c r="F47" s="142" t="s">
        <v>24</v>
      </c>
      <c r="G47" s="143"/>
      <c r="H47" s="143"/>
      <c r="I47" s="213">
        <f>' Pol'!G8</f>
        <v>0</v>
      </c>
      <c r="J47" s="213"/>
    </row>
    <row r="48" spans="1:10" ht="25.5" customHeight="1" x14ac:dyDescent="0.2">
      <c r="A48" s="132"/>
      <c r="B48" s="134" t="s">
        <v>57</v>
      </c>
      <c r="C48" s="217" t="s">
        <v>58</v>
      </c>
      <c r="D48" s="218"/>
      <c r="E48" s="218"/>
      <c r="F48" s="144" t="s">
        <v>24</v>
      </c>
      <c r="G48" s="145"/>
      <c r="H48" s="145"/>
      <c r="I48" s="216">
        <f>' Pol'!G35</f>
        <v>0</v>
      </c>
      <c r="J48" s="216"/>
    </row>
    <row r="49" spans="1:10" ht="25.5" customHeight="1" x14ac:dyDescent="0.2">
      <c r="A49" s="132"/>
      <c r="B49" s="141" t="s">
        <v>59</v>
      </c>
      <c r="C49" s="205" t="s">
        <v>60</v>
      </c>
      <c r="D49" s="206"/>
      <c r="E49" s="206"/>
      <c r="F49" s="146" t="s">
        <v>24</v>
      </c>
      <c r="G49" s="147"/>
      <c r="H49" s="147"/>
      <c r="I49" s="204">
        <f>' Pol'!G56</f>
        <v>0</v>
      </c>
      <c r="J49" s="204"/>
    </row>
    <row r="50" spans="1:10" ht="25.5" customHeight="1" x14ac:dyDescent="0.2">
      <c r="A50" s="133"/>
      <c r="B50" s="137" t="s">
        <v>1</v>
      </c>
      <c r="C50" s="137"/>
      <c r="D50" s="138"/>
      <c r="E50" s="138"/>
      <c r="F50" s="148"/>
      <c r="G50" s="149"/>
      <c r="H50" s="149"/>
      <c r="I50" s="207">
        <f>SUM(I47:I49)</f>
        <v>0</v>
      </c>
      <c r="J50" s="207"/>
    </row>
    <row r="51" spans="1:10" x14ac:dyDescent="0.2">
      <c r="F51" s="150"/>
      <c r="G51" s="103"/>
      <c r="H51" s="150"/>
      <c r="I51" s="103"/>
      <c r="J51" s="103"/>
    </row>
    <row r="52" spans="1:10" x14ac:dyDescent="0.2">
      <c r="F52" s="150"/>
      <c r="G52" s="103"/>
      <c r="H52" s="150"/>
      <c r="I52" s="103"/>
      <c r="J52" s="103"/>
    </row>
    <row r="53" spans="1:10" x14ac:dyDescent="0.2">
      <c r="F53" s="150"/>
      <c r="G53" s="103"/>
      <c r="H53" s="150"/>
      <c r="I53" s="103"/>
      <c r="J53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39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A73" sqref="A73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AE1" t="s">
        <v>64</v>
      </c>
    </row>
    <row r="2" spans="1:60" ht="24.95" customHeight="1" x14ac:dyDescent="0.2">
      <c r="A2" s="156" t="s">
        <v>63</v>
      </c>
      <c r="B2" s="154"/>
      <c r="C2" s="249" t="s">
        <v>43</v>
      </c>
      <c r="D2" s="250"/>
      <c r="E2" s="250"/>
      <c r="F2" s="250"/>
      <c r="G2" s="251"/>
      <c r="AE2" t="s">
        <v>65</v>
      </c>
    </row>
    <row r="3" spans="1:60" ht="24.95" hidden="1" customHeight="1" x14ac:dyDescent="0.2">
      <c r="A3" s="157" t="s">
        <v>7</v>
      </c>
      <c r="B3" s="155"/>
      <c r="C3" s="252"/>
      <c r="D3" s="252"/>
      <c r="E3" s="252"/>
      <c r="F3" s="252"/>
      <c r="G3" s="253"/>
      <c r="AE3" t="s">
        <v>66</v>
      </c>
    </row>
    <row r="4" spans="1:60" ht="24.95" hidden="1" customHeight="1" x14ac:dyDescent="0.2">
      <c r="A4" s="157" t="s">
        <v>8</v>
      </c>
      <c r="B4" s="155"/>
      <c r="C4" s="254"/>
      <c r="D4" s="252"/>
      <c r="E4" s="252"/>
      <c r="F4" s="252"/>
      <c r="G4" s="253"/>
      <c r="AE4" t="s">
        <v>67</v>
      </c>
    </row>
    <row r="5" spans="1:60" hidden="1" x14ac:dyDescent="0.2">
      <c r="A5" s="158" t="s">
        <v>68</v>
      </c>
      <c r="B5" s="159"/>
      <c r="C5" s="160"/>
      <c r="D5" s="161"/>
      <c r="E5" s="162"/>
      <c r="F5" s="162"/>
      <c r="G5" s="163"/>
      <c r="AE5" t="s">
        <v>69</v>
      </c>
    </row>
    <row r="6" spans="1:60" x14ac:dyDescent="0.2">
      <c r="D6" s="153"/>
    </row>
    <row r="7" spans="1:60" ht="38.25" x14ac:dyDescent="0.2">
      <c r="A7" s="168" t="s">
        <v>70</v>
      </c>
      <c r="B7" s="169" t="s">
        <v>71</v>
      </c>
      <c r="C7" s="169" t="s">
        <v>72</v>
      </c>
      <c r="D7" s="183" t="s">
        <v>73</v>
      </c>
      <c r="E7" s="168" t="s">
        <v>74</v>
      </c>
      <c r="F7" s="164" t="s">
        <v>75</v>
      </c>
      <c r="G7" s="184" t="s">
        <v>28</v>
      </c>
      <c r="H7" s="185" t="s">
        <v>29</v>
      </c>
      <c r="I7" s="185" t="s">
        <v>76</v>
      </c>
      <c r="J7" s="185" t="s">
        <v>30</v>
      </c>
      <c r="K7" s="185" t="s">
        <v>77</v>
      </c>
      <c r="L7" s="185" t="s">
        <v>78</v>
      </c>
      <c r="M7" s="185" t="s">
        <v>79</v>
      </c>
      <c r="N7" s="185" t="s">
        <v>80</v>
      </c>
      <c r="O7" s="185" t="s">
        <v>81</v>
      </c>
      <c r="P7" s="185" t="s">
        <v>82</v>
      </c>
      <c r="Q7" s="185" t="s">
        <v>83</v>
      </c>
      <c r="R7" s="185" t="s">
        <v>84</v>
      </c>
      <c r="S7" s="185" t="s">
        <v>85</v>
      </c>
      <c r="T7" s="185" t="s">
        <v>86</v>
      </c>
      <c r="U7" s="170" t="s">
        <v>87</v>
      </c>
    </row>
    <row r="8" spans="1:60" x14ac:dyDescent="0.2">
      <c r="A8" s="186" t="s">
        <v>88</v>
      </c>
      <c r="B8" s="187" t="s">
        <v>55</v>
      </c>
      <c r="C8" s="188" t="s">
        <v>56</v>
      </c>
      <c r="D8" s="189"/>
      <c r="E8" s="190"/>
      <c r="F8" s="177"/>
      <c r="G8" s="177">
        <f>SUMIF(AE9:AE34,"&lt;&gt;NOR",G9:G34)</f>
        <v>0</v>
      </c>
      <c r="H8" s="177"/>
      <c r="I8" s="177">
        <f>SUM(I9:I34)</f>
        <v>0</v>
      </c>
      <c r="J8" s="177"/>
      <c r="K8" s="177">
        <f>SUM(K9:K34)</f>
        <v>0</v>
      </c>
      <c r="L8" s="177"/>
      <c r="M8" s="177">
        <f>SUM(M9:M34)</f>
        <v>0</v>
      </c>
      <c r="N8" s="177"/>
      <c r="O8" s="177">
        <f>SUM(O9:O34)</f>
        <v>2.57</v>
      </c>
      <c r="P8" s="177"/>
      <c r="Q8" s="177">
        <f>SUM(Q9:Q34)</f>
        <v>0.57000000000000006</v>
      </c>
      <c r="R8" s="177"/>
      <c r="S8" s="177"/>
      <c r="T8" s="191"/>
      <c r="U8" s="177">
        <f>SUM(U9:U34)</f>
        <v>314.08</v>
      </c>
      <c r="AE8" t="s">
        <v>89</v>
      </c>
    </row>
    <row r="9" spans="1:60" outlineLevel="1" x14ac:dyDescent="0.2">
      <c r="A9" s="166">
        <v>1</v>
      </c>
      <c r="B9" s="171" t="s">
        <v>90</v>
      </c>
      <c r="C9" s="199" t="s">
        <v>91</v>
      </c>
      <c r="D9" s="173" t="s">
        <v>92</v>
      </c>
      <c r="E9" s="175">
        <v>25</v>
      </c>
      <c r="F9" s="178"/>
      <c r="G9" s="179">
        <f t="shared" ref="G9:G34" si="0">ROUND(E9*F9,2)</f>
        <v>0</v>
      </c>
      <c r="H9" s="178"/>
      <c r="I9" s="179">
        <f t="shared" ref="I9:I34" si="1">ROUND(E9*H9,2)</f>
        <v>0</v>
      </c>
      <c r="J9" s="178"/>
      <c r="K9" s="179">
        <f t="shared" ref="K9:K34" si="2">ROUND(E9*J9,2)</f>
        <v>0</v>
      </c>
      <c r="L9" s="179">
        <v>21</v>
      </c>
      <c r="M9" s="179">
        <f t="shared" ref="M9:M34" si="3">G9*(1+L9/100)</f>
        <v>0</v>
      </c>
      <c r="N9" s="179">
        <v>2.0899999999999998E-3</v>
      </c>
      <c r="O9" s="179">
        <f t="shared" ref="O9:O34" si="4">ROUND(E9*N9,2)</f>
        <v>0.05</v>
      </c>
      <c r="P9" s="179">
        <v>0</v>
      </c>
      <c r="Q9" s="179">
        <f t="shared" ref="Q9:Q34" si="5">ROUND(E9*P9,2)</f>
        <v>0</v>
      </c>
      <c r="R9" s="179"/>
      <c r="S9" s="179"/>
      <c r="T9" s="180">
        <v>0.8</v>
      </c>
      <c r="U9" s="179">
        <f t="shared" ref="U9:U34" si="6">ROUND(E9*T9,2)</f>
        <v>20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93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>
        <v>2</v>
      </c>
      <c r="B10" s="171" t="s">
        <v>94</v>
      </c>
      <c r="C10" s="199" t="s">
        <v>95</v>
      </c>
      <c r="D10" s="173" t="s">
        <v>92</v>
      </c>
      <c r="E10" s="175">
        <v>40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21</v>
      </c>
      <c r="M10" s="179">
        <f t="shared" si="3"/>
        <v>0</v>
      </c>
      <c r="N10" s="179">
        <v>2.5000000000000001E-3</v>
      </c>
      <c r="O10" s="179">
        <f t="shared" si="4"/>
        <v>0.1</v>
      </c>
      <c r="P10" s="179">
        <v>0</v>
      </c>
      <c r="Q10" s="179">
        <f t="shared" si="5"/>
        <v>0</v>
      </c>
      <c r="R10" s="179"/>
      <c r="S10" s="179"/>
      <c r="T10" s="180">
        <v>0.8</v>
      </c>
      <c r="U10" s="179">
        <f t="shared" si="6"/>
        <v>32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93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3</v>
      </c>
      <c r="B11" s="171" t="s">
        <v>96</v>
      </c>
      <c r="C11" s="199" t="s">
        <v>97</v>
      </c>
      <c r="D11" s="173" t="s">
        <v>92</v>
      </c>
      <c r="E11" s="175">
        <v>25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21</v>
      </c>
      <c r="M11" s="179">
        <f t="shared" si="3"/>
        <v>0</v>
      </c>
      <c r="N11" s="179">
        <v>3.5500000000000002E-3</v>
      </c>
      <c r="O11" s="179">
        <f t="shared" si="4"/>
        <v>0.09</v>
      </c>
      <c r="P11" s="179">
        <v>0</v>
      </c>
      <c r="Q11" s="179">
        <f t="shared" si="5"/>
        <v>0</v>
      </c>
      <c r="R11" s="179"/>
      <c r="S11" s="179"/>
      <c r="T11" s="180">
        <v>0.55000000000000004</v>
      </c>
      <c r="U11" s="179">
        <f t="shared" si="6"/>
        <v>13.75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93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66">
        <v>4</v>
      </c>
      <c r="B12" s="171" t="s">
        <v>98</v>
      </c>
      <c r="C12" s="199" t="s">
        <v>99</v>
      </c>
      <c r="D12" s="173" t="s">
        <v>92</v>
      </c>
      <c r="E12" s="175">
        <v>25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21</v>
      </c>
      <c r="M12" s="179">
        <f t="shared" si="3"/>
        <v>0</v>
      </c>
      <c r="N12" s="179">
        <v>3.8000000000000002E-4</v>
      </c>
      <c r="O12" s="179">
        <f t="shared" si="4"/>
        <v>0.01</v>
      </c>
      <c r="P12" s="179">
        <v>0</v>
      </c>
      <c r="Q12" s="179">
        <f t="shared" si="5"/>
        <v>0</v>
      </c>
      <c r="R12" s="179"/>
      <c r="S12" s="179"/>
      <c r="T12" s="180">
        <v>0.32</v>
      </c>
      <c r="U12" s="179">
        <f t="shared" si="6"/>
        <v>8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93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5</v>
      </c>
      <c r="B13" s="171" t="s">
        <v>100</v>
      </c>
      <c r="C13" s="199" t="s">
        <v>101</v>
      </c>
      <c r="D13" s="173" t="s">
        <v>92</v>
      </c>
      <c r="E13" s="175">
        <v>35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21</v>
      </c>
      <c r="M13" s="179">
        <f t="shared" si="3"/>
        <v>0</v>
      </c>
      <c r="N13" s="179">
        <v>4.6999999999999999E-4</v>
      </c>
      <c r="O13" s="179">
        <f t="shared" si="4"/>
        <v>0.02</v>
      </c>
      <c r="P13" s="179">
        <v>0</v>
      </c>
      <c r="Q13" s="179">
        <f t="shared" si="5"/>
        <v>0</v>
      </c>
      <c r="R13" s="179"/>
      <c r="S13" s="179"/>
      <c r="T13" s="180">
        <v>0.36</v>
      </c>
      <c r="U13" s="179">
        <f t="shared" si="6"/>
        <v>12.6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93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102</v>
      </c>
      <c r="C14" s="199" t="s">
        <v>103</v>
      </c>
      <c r="D14" s="173" t="s">
        <v>92</v>
      </c>
      <c r="E14" s="175">
        <v>65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21</v>
      </c>
      <c r="M14" s="179">
        <f t="shared" si="3"/>
        <v>0</v>
      </c>
      <c r="N14" s="179">
        <v>7.9000000000000001E-4</v>
      </c>
      <c r="O14" s="179">
        <f t="shared" si="4"/>
        <v>0.05</v>
      </c>
      <c r="P14" s="179">
        <v>0</v>
      </c>
      <c r="Q14" s="179">
        <f t="shared" si="5"/>
        <v>0</v>
      </c>
      <c r="R14" s="179"/>
      <c r="S14" s="179"/>
      <c r="T14" s="180">
        <v>0.82</v>
      </c>
      <c r="U14" s="179">
        <f t="shared" si="6"/>
        <v>53.3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93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>
        <v>7</v>
      </c>
      <c r="B15" s="171" t="s">
        <v>104</v>
      </c>
      <c r="C15" s="199" t="s">
        <v>105</v>
      </c>
      <c r="D15" s="173" t="s">
        <v>92</v>
      </c>
      <c r="E15" s="175">
        <v>110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21</v>
      </c>
      <c r="M15" s="179">
        <f t="shared" si="3"/>
        <v>0</v>
      </c>
      <c r="N15" s="179">
        <v>1.3799999999999999E-3</v>
      </c>
      <c r="O15" s="179">
        <f t="shared" si="4"/>
        <v>0.15</v>
      </c>
      <c r="P15" s="179">
        <v>0</v>
      </c>
      <c r="Q15" s="179">
        <f t="shared" si="5"/>
        <v>0</v>
      </c>
      <c r="R15" s="179"/>
      <c r="S15" s="179"/>
      <c r="T15" s="180">
        <v>0.8</v>
      </c>
      <c r="U15" s="179">
        <f t="shared" si="6"/>
        <v>88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93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66">
        <v>8</v>
      </c>
      <c r="B16" s="171" t="s">
        <v>106</v>
      </c>
      <c r="C16" s="199" t="s">
        <v>107</v>
      </c>
      <c r="D16" s="173" t="s">
        <v>92</v>
      </c>
      <c r="E16" s="175">
        <v>35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21</v>
      </c>
      <c r="M16" s="179">
        <f t="shared" si="3"/>
        <v>0</v>
      </c>
      <c r="N16" s="179">
        <v>1.6100000000000001E-3</v>
      </c>
      <c r="O16" s="179">
        <f t="shared" si="4"/>
        <v>0.06</v>
      </c>
      <c r="P16" s="179">
        <v>0</v>
      </c>
      <c r="Q16" s="179">
        <f t="shared" si="5"/>
        <v>0</v>
      </c>
      <c r="R16" s="179"/>
      <c r="S16" s="179"/>
      <c r="T16" s="180">
        <v>0.73899999999999999</v>
      </c>
      <c r="U16" s="179">
        <f t="shared" si="6"/>
        <v>25.87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93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66">
        <v>9</v>
      </c>
      <c r="B17" s="171" t="s">
        <v>108</v>
      </c>
      <c r="C17" s="199" t="s">
        <v>109</v>
      </c>
      <c r="D17" s="173" t="s">
        <v>110</v>
      </c>
      <c r="E17" s="175">
        <v>8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21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/>
      <c r="T17" s="180">
        <v>0.16</v>
      </c>
      <c r="U17" s="179">
        <f t="shared" si="6"/>
        <v>1.28</v>
      </c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93</v>
      </c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66">
        <v>10</v>
      </c>
      <c r="B18" s="171" t="s">
        <v>111</v>
      </c>
      <c r="C18" s="199" t="s">
        <v>112</v>
      </c>
      <c r="D18" s="173" t="s">
        <v>110</v>
      </c>
      <c r="E18" s="175">
        <v>25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/>
      <c r="T18" s="180">
        <v>0.17</v>
      </c>
      <c r="U18" s="179">
        <f t="shared" si="6"/>
        <v>4.25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93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11</v>
      </c>
      <c r="B19" s="171" t="s">
        <v>113</v>
      </c>
      <c r="C19" s="199" t="s">
        <v>114</v>
      </c>
      <c r="D19" s="173" t="s">
        <v>110</v>
      </c>
      <c r="E19" s="175">
        <v>17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21</v>
      </c>
      <c r="M19" s="179">
        <f t="shared" si="3"/>
        <v>0</v>
      </c>
      <c r="N19" s="179">
        <v>0</v>
      </c>
      <c r="O19" s="179">
        <f t="shared" si="4"/>
        <v>0</v>
      </c>
      <c r="P19" s="179">
        <v>0</v>
      </c>
      <c r="Q19" s="179">
        <f t="shared" si="5"/>
        <v>0</v>
      </c>
      <c r="R19" s="179"/>
      <c r="S19" s="179"/>
      <c r="T19" s="180">
        <v>0.26</v>
      </c>
      <c r="U19" s="179">
        <f t="shared" si="6"/>
        <v>4.42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93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12</v>
      </c>
      <c r="B20" s="171" t="s">
        <v>115</v>
      </c>
      <c r="C20" s="199" t="s">
        <v>116</v>
      </c>
      <c r="D20" s="173" t="s">
        <v>110</v>
      </c>
      <c r="E20" s="175">
        <v>3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21</v>
      </c>
      <c r="M20" s="179">
        <f t="shared" si="3"/>
        <v>0</v>
      </c>
      <c r="N20" s="179">
        <v>4.7099999999999998E-3</v>
      </c>
      <c r="O20" s="179">
        <f t="shared" si="4"/>
        <v>0.01</v>
      </c>
      <c r="P20" s="179">
        <v>0</v>
      </c>
      <c r="Q20" s="179">
        <f t="shared" si="5"/>
        <v>0</v>
      </c>
      <c r="R20" s="179"/>
      <c r="S20" s="179"/>
      <c r="T20" s="180">
        <v>0.06</v>
      </c>
      <c r="U20" s="179">
        <f t="shared" si="6"/>
        <v>0.18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93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13</v>
      </c>
      <c r="B21" s="171" t="s">
        <v>117</v>
      </c>
      <c r="C21" s="199" t="s">
        <v>118</v>
      </c>
      <c r="D21" s="173" t="s">
        <v>119</v>
      </c>
      <c r="E21" s="175">
        <v>2</v>
      </c>
      <c r="F21" s="178"/>
      <c r="G21" s="179">
        <f t="shared" si="0"/>
        <v>0</v>
      </c>
      <c r="H21" s="178"/>
      <c r="I21" s="179">
        <f t="shared" si="1"/>
        <v>0</v>
      </c>
      <c r="J21" s="178"/>
      <c r="K21" s="179">
        <f t="shared" si="2"/>
        <v>0</v>
      </c>
      <c r="L21" s="179">
        <v>21</v>
      </c>
      <c r="M21" s="179">
        <f t="shared" si="3"/>
        <v>0</v>
      </c>
      <c r="N21" s="179">
        <v>0</v>
      </c>
      <c r="O21" s="179">
        <f t="shared" si="4"/>
        <v>0</v>
      </c>
      <c r="P21" s="179">
        <v>0</v>
      </c>
      <c r="Q21" s="179">
        <f t="shared" si="5"/>
        <v>0</v>
      </c>
      <c r="R21" s="179"/>
      <c r="S21" s="179"/>
      <c r="T21" s="180">
        <v>0</v>
      </c>
      <c r="U21" s="179">
        <f t="shared" si="6"/>
        <v>0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93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ht="22.5" outlineLevel="1" x14ac:dyDescent="0.2">
      <c r="A22" s="166">
        <v>14</v>
      </c>
      <c r="B22" s="171" t="s">
        <v>120</v>
      </c>
      <c r="C22" s="199" t="s">
        <v>121</v>
      </c>
      <c r="D22" s="173" t="s">
        <v>110</v>
      </c>
      <c r="E22" s="175">
        <v>21</v>
      </c>
      <c r="F22" s="178"/>
      <c r="G22" s="179">
        <f t="shared" si="0"/>
        <v>0</v>
      </c>
      <c r="H22" s="178"/>
      <c r="I22" s="179">
        <f t="shared" si="1"/>
        <v>0</v>
      </c>
      <c r="J22" s="178"/>
      <c r="K22" s="179">
        <f t="shared" si="2"/>
        <v>0</v>
      </c>
      <c r="L22" s="179">
        <v>21</v>
      </c>
      <c r="M22" s="179">
        <f t="shared" si="3"/>
        <v>0</v>
      </c>
      <c r="N22" s="179">
        <v>4.8000000000000001E-4</v>
      </c>
      <c r="O22" s="179">
        <f t="shared" si="4"/>
        <v>0.01</v>
      </c>
      <c r="P22" s="179">
        <v>0</v>
      </c>
      <c r="Q22" s="179">
        <f t="shared" si="5"/>
        <v>0</v>
      </c>
      <c r="R22" s="179"/>
      <c r="S22" s="179"/>
      <c r="T22" s="180">
        <v>0.06</v>
      </c>
      <c r="U22" s="179">
        <f t="shared" si="6"/>
        <v>1.26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93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ht="22.5" outlineLevel="1" x14ac:dyDescent="0.2">
      <c r="A23" s="166">
        <v>15</v>
      </c>
      <c r="B23" s="171" t="s">
        <v>122</v>
      </c>
      <c r="C23" s="199" t="s">
        <v>123</v>
      </c>
      <c r="D23" s="173" t="s">
        <v>110</v>
      </c>
      <c r="E23" s="175">
        <v>2</v>
      </c>
      <c r="F23" s="178"/>
      <c r="G23" s="179">
        <f t="shared" si="0"/>
        <v>0</v>
      </c>
      <c r="H23" s="178"/>
      <c r="I23" s="179">
        <f t="shared" si="1"/>
        <v>0</v>
      </c>
      <c r="J23" s="178"/>
      <c r="K23" s="179">
        <f t="shared" si="2"/>
        <v>0</v>
      </c>
      <c r="L23" s="179">
        <v>21</v>
      </c>
      <c r="M23" s="179">
        <f t="shared" si="3"/>
        <v>0</v>
      </c>
      <c r="N23" s="179">
        <v>0</v>
      </c>
      <c r="O23" s="179">
        <f t="shared" si="4"/>
        <v>0</v>
      </c>
      <c r="P23" s="179">
        <v>0</v>
      </c>
      <c r="Q23" s="179">
        <f t="shared" si="5"/>
        <v>0</v>
      </c>
      <c r="R23" s="179"/>
      <c r="S23" s="179"/>
      <c r="T23" s="180">
        <v>0</v>
      </c>
      <c r="U23" s="179">
        <f t="shared" si="6"/>
        <v>0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93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 x14ac:dyDescent="0.2">
      <c r="A24" s="166">
        <v>16</v>
      </c>
      <c r="B24" s="171" t="s">
        <v>122</v>
      </c>
      <c r="C24" s="199" t="s">
        <v>124</v>
      </c>
      <c r="D24" s="173" t="s">
        <v>110</v>
      </c>
      <c r="E24" s="175">
        <v>1</v>
      </c>
      <c r="F24" s="178"/>
      <c r="G24" s="179">
        <f t="shared" si="0"/>
        <v>0</v>
      </c>
      <c r="H24" s="178"/>
      <c r="I24" s="179">
        <f t="shared" si="1"/>
        <v>0</v>
      </c>
      <c r="J24" s="178"/>
      <c r="K24" s="179">
        <f t="shared" si="2"/>
        <v>0</v>
      </c>
      <c r="L24" s="179">
        <v>21</v>
      </c>
      <c r="M24" s="179">
        <f t="shared" si="3"/>
        <v>0</v>
      </c>
      <c r="N24" s="179">
        <v>0</v>
      </c>
      <c r="O24" s="179">
        <f t="shared" si="4"/>
        <v>0</v>
      </c>
      <c r="P24" s="179">
        <v>0</v>
      </c>
      <c r="Q24" s="179">
        <f t="shared" si="5"/>
        <v>0</v>
      </c>
      <c r="R24" s="179"/>
      <c r="S24" s="179"/>
      <c r="T24" s="180">
        <v>0</v>
      </c>
      <c r="U24" s="179">
        <f t="shared" si="6"/>
        <v>0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93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ht="22.5" outlineLevel="1" x14ac:dyDescent="0.2">
      <c r="A25" s="166">
        <v>17</v>
      </c>
      <c r="B25" s="171" t="s">
        <v>122</v>
      </c>
      <c r="C25" s="199" t="s">
        <v>125</v>
      </c>
      <c r="D25" s="173" t="s">
        <v>110</v>
      </c>
      <c r="E25" s="175">
        <v>1</v>
      </c>
      <c r="F25" s="178"/>
      <c r="G25" s="179">
        <f t="shared" si="0"/>
        <v>0</v>
      </c>
      <c r="H25" s="178"/>
      <c r="I25" s="179">
        <f t="shared" si="1"/>
        <v>0</v>
      </c>
      <c r="J25" s="178"/>
      <c r="K25" s="179">
        <f t="shared" si="2"/>
        <v>0</v>
      </c>
      <c r="L25" s="179">
        <v>21</v>
      </c>
      <c r="M25" s="179">
        <f t="shared" si="3"/>
        <v>0</v>
      </c>
      <c r="N25" s="179">
        <v>0</v>
      </c>
      <c r="O25" s="179">
        <f t="shared" si="4"/>
        <v>0</v>
      </c>
      <c r="P25" s="179">
        <v>0</v>
      </c>
      <c r="Q25" s="179">
        <f t="shared" si="5"/>
        <v>0</v>
      </c>
      <c r="R25" s="179"/>
      <c r="S25" s="179"/>
      <c r="T25" s="180">
        <v>0</v>
      </c>
      <c r="U25" s="179">
        <f t="shared" si="6"/>
        <v>0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93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ht="22.5" outlineLevel="1" x14ac:dyDescent="0.2">
      <c r="A26" s="166">
        <v>18</v>
      </c>
      <c r="B26" s="171" t="s">
        <v>122</v>
      </c>
      <c r="C26" s="199" t="s">
        <v>126</v>
      </c>
      <c r="D26" s="173" t="s">
        <v>110</v>
      </c>
      <c r="E26" s="175">
        <v>1</v>
      </c>
      <c r="F26" s="178"/>
      <c r="G26" s="179">
        <f t="shared" si="0"/>
        <v>0</v>
      </c>
      <c r="H26" s="178"/>
      <c r="I26" s="179">
        <f t="shared" si="1"/>
        <v>0</v>
      </c>
      <c r="J26" s="178"/>
      <c r="K26" s="179">
        <f t="shared" si="2"/>
        <v>0</v>
      </c>
      <c r="L26" s="179">
        <v>21</v>
      </c>
      <c r="M26" s="179">
        <f t="shared" si="3"/>
        <v>0</v>
      </c>
      <c r="N26" s="179">
        <v>0</v>
      </c>
      <c r="O26" s="179">
        <f t="shared" si="4"/>
        <v>0</v>
      </c>
      <c r="P26" s="179">
        <v>0</v>
      </c>
      <c r="Q26" s="179">
        <f t="shared" si="5"/>
        <v>0</v>
      </c>
      <c r="R26" s="179"/>
      <c r="S26" s="179"/>
      <c r="T26" s="180">
        <v>0</v>
      </c>
      <c r="U26" s="179">
        <f t="shared" si="6"/>
        <v>0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93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ht="22.5" outlineLevel="1" x14ac:dyDescent="0.2">
      <c r="A27" s="166">
        <v>19</v>
      </c>
      <c r="B27" s="171" t="s">
        <v>122</v>
      </c>
      <c r="C27" s="199" t="s">
        <v>127</v>
      </c>
      <c r="D27" s="173" t="s">
        <v>110</v>
      </c>
      <c r="E27" s="175">
        <v>3</v>
      </c>
      <c r="F27" s="178"/>
      <c r="G27" s="179">
        <f t="shared" si="0"/>
        <v>0</v>
      </c>
      <c r="H27" s="178"/>
      <c r="I27" s="179">
        <f t="shared" si="1"/>
        <v>0</v>
      </c>
      <c r="J27" s="178"/>
      <c r="K27" s="179">
        <f t="shared" si="2"/>
        <v>0</v>
      </c>
      <c r="L27" s="179">
        <v>21</v>
      </c>
      <c r="M27" s="179">
        <f t="shared" si="3"/>
        <v>0</v>
      </c>
      <c r="N27" s="179">
        <v>0</v>
      </c>
      <c r="O27" s="179">
        <f t="shared" si="4"/>
        <v>0</v>
      </c>
      <c r="P27" s="179">
        <v>0</v>
      </c>
      <c r="Q27" s="179">
        <f t="shared" si="5"/>
        <v>0</v>
      </c>
      <c r="R27" s="179"/>
      <c r="S27" s="179"/>
      <c r="T27" s="180">
        <v>0</v>
      </c>
      <c r="U27" s="179">
        <f t="shared" si="6"/>
        <v>0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93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ht="22.5" outlineLevel="1" x14ac:dyDescent="0.2">
      <c r="A28" s="166">
        <v>20</v>
      </c>
      <c r="B28" s="171" t="s">
        <v>122</v>
      </c>
      <c r="C28" s="199" t="s">
        <v>128</v>
      </c>
      <c r="D28" s="173" t="s">
        <v>110</v>
      </c>
      <c r="E28" s="175">
        <v>2</v>
      </c>
      <c r="F28" s="178"/>
      <c r="G28" s="179">
        <f t="shared" si="0"/>
        <v>0</v>
      </c>
      <c r="H28" s="178"/>
      <c r="I28" s="179">
        <f t="shared" si="1"/>
        <v>0</v>
      </c>
      <c r="J28" s="178"/>
      <c r="K28" s="179">
        <f t="shared" si="2"/>
        <v>0</v>
      </c>
      <c r="L28" s="179">
        <v>21</v>
      </c>
      <c r="M28" s="179">
        <f t="shared" si="3"/>
        <v>0</v>
      </c>
      <c r="N28" s="179">
        <v>0</v>
      </c>
      <c r="O28" s="179">
        <f t="shared" si="4"/>
        <v>0</v>
      </c>
      <c r="P28" s="179">
        <v>0</v>
      </c>
      <c r="Q28" s="179">
        <f t="shared" si="5"/>
        <v>0</v>
      </c>
      <c r="R28" s="179"/>
      <c r="S28" s="179"/>
      <c r="T28" s="180">
        <v>0</v>
      </c>
      <c r="U28" s="179">
        <f t="shared" si="6"/>
        <v>0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93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21</v>
      </c>
      <c r="B29" s="171" t="s">
        <v>129</v>
      </c>
      <c r="C29" s="199" t="s">
        <v>130</v>
      </c>
      <c r="D29" s="173" t="s">
        <v>110</v>
      </c>
      <c r="E29" s="175">
        <v>4</v>
      </c>
      <c r="F29" s="178"/>
      <c r="G29" s="179">
        <f t="shared" si="0"/>
        <v>0</v>
      </c>
      <c r="H29" s="178"/>
      <c r="I29" s="179">
        <f t="shared" si="1"/>
        <v>0</v>
      </c>
      <c r="J29" s="178"/>
      <c r="K29" s="179">
        <f t="shared" si="2"/>
        <v>0</v>
      </c>
      <c r="L29" s="179">
        <v>21</v>
      </c>
      <c r="M29" s="179">
        <f t="shared" si="3"/>
        <v>0</v>
      </c>
      <c r="N29" s="179">
        <v>0.15110999999999999</v>
      </c>
      <c r="O29" s="179">
        <f t="shared" si="4"/>
        <v>0.6</v>
      </c>
      <c r="P29" s="179">
        <v>0</v>
      </c>
      <c r="Q29" s="179">
        <f t="shared" si="5"/>
        <v>0</v>
      </c>
      <c r="R29" s="179"/>
      <c r="S29" s="179"/>
      <c r="T29" s="180">
        <v>3.3719999999999999</v>
      </c>
      <c r="U29" s="179">
        <f t="shared" si="6"/>
        <v>13.49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93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22</v>
      </c>
      <c r="B30" s="171" t="s">
        <v>131</v>
      </c>
      <c r="C30" s="199" t="s">
        <v>132</v>
      </c>
      <c r="D30" s="173" t="s">
        <v>92</v>
      </c>
      <c r="E30" s="175">
        <v>270</v>
      </c>
      <c r="F30" s="178"/>
      <c r="G30" s="179">
        <f t="shared" si="0"/>
        <v>0</v>
      </c>
      <c r="H30" s="178"/>
      <c r="I30" s="179">
        <f t="shared" si="1"/>
        <v>0</v>
      </c>
      <c r="J30" s="178"/>
      <c r="K30" s="179">
        <f t="shared" si="2"/>
        <v>0</v>
      </c>
      <c r="L30" s="179">
        <v>21</v>
      </c>
      <c r="M30" s="179">
        <f t="shared" si="3"/>
        <v>0</v>
      </c>
      <c r="N30" s="179">
        <v>0</v>
      </c>
      <c r="O30" s="179">
        <f t="shared" si="4"/>
        <v>0</v>
      </c>
      <c r="P30" s="179">
        <v>0</v>
      </c>
      <c r="Q30" s="179">
        <f t="shared" si="5"/>
        <v>0</v>
      </c>
      <c r="R30" s="179"/>
      <c r="S30" s="179"/>
      <c r="T30" s="180">
        <v>0.06</v>
      </c>
      <c r="U30" s="179">
        <f t="shared" si="6"/>
        <v>16.2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93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23</v>
      </c>
      <c r="B31" s="171" t="s">
        <v>133</v>
      </c>
      <c r="C31" s="199" t="s">
        <v>134</v>
      </c>
      <c r="D31" s="173" t="s">
        <v>92</v>
      </c>
      <c r="E31" s="175">
        <v>90</v>
      </c>
      <c r="F31" s="178"/>
      <c r="G31" s="179">
        <f t="shared" si="0"/>
        <v>0</v>
      </c>
      <c r="H31" s="178"/>
      <c r="I31" s="179">
        <f t="shared" si="1"/>
        <v>0</v>
      </c>
      <c r="J31" s="178"/>
      <c r="K31" s="179">
        <f t="shared" si="2"/>
        <v>0</v>
      </c>
      <c r="L31" s="179">
        <v>21</v>
      </c>
      <c r="M31" s="179">
        <f t="shared" si="3"/>
        <v>0</v>
      </c>
      <c r="N31" s="179">
        <v>1.5800000000000002E-2</v>
      </c>
      <c r="O31" s="179">
        <f t="shared" si="4"/>
        <v>1.42</v>
      </c>
      <c r="P31" s="179">
        <v>0</v>
      </c>
      <c r="Q31" s="179">
        <f t="shared" si="5"/>
        <v>0</v>
      </c>
      <c r="R31" s="179"/>
      <c r="S31" s="179"/>
      <c r="T31" s="180">
        <v>0.05</v>
      </c>
      <c r="U31" s="179">
        <f t="shared" si="6"/>
        <v>4.5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93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24</v>
      </c>
      <c r="B32" s="171" t="s">
        <v>135</v>
      </c>
      <c r="C32" s="199" t="s">
        <v>136</v>
      </c>
      <c r="D32" s="173" t="s">
        <v>92</v>
      </c>
      <c r="E32" s="175">
        <v>10</v>
      </c>
      <c r="F32" s="178"/>
      <c r="G32" s="179">
        <f t="shared" si="0"/>
        <v>0</v>
      </c>
      <c r="H32" s="178"/>
      <c r="I32" s="179">
        <f t="shared" si="1"/>
        <v>0</v>
      </c>
      <c r="J32" s="178"/>
      <c r="K32" s="179">
        <f t="shared" si="2"/>
        <v>0</v>
      </c>
      <c r="L32" s="179">
        <v>21</v>
      </c>
      <c r="M32" s="179">
        <f t="shared" si="3"/>
        <v>0</v>
      </c>
      <c r="N32" s="179">
        <v>0</v>
      </c>
      <c r="O32" s="179">
        <f t="shared" si="4"/>
        <v>0</v>
      </c>
      <c r="P32" s="179">
        <v>2.6700000000000002E-2</v>
      </c>
      <c r="Q32" s="179">
        <f t="shared" si="5"/>
        <v>0.27</v>
      </c>
      <c r="R32" s="179"/>
      <c r="S32" s="179"/>
      <c r="T32" s="180">
        <v>0.29299999999999998</v>
      </c>
      <c r="U32" s="179">
        <f t="shared" si="6"/>
        <v>2.93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93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25</v>
      </c>
      <c r="B33" s="171" t="s">
        <v>137</v>
      </c>
      <c r="C33" s="199" t="s">
        <v>138</v>
      </c>
      <c r="D33" s="173" t="s">
        <v>92</v>
      </c>
      <c r="E33" s="175">
        <v>20</v>
      </c>
      <c r="F33" s="178"/>
      <c r="G33" s="179">
        <f t="shared" si="0"/>
        <v>0</v>
      </c>
      <c r="H33" s="178"/>
      <c r="I33" s="179">
        <f t="shared" si="1"/>
        <v>0</v>
      </c>
      <c r="J33" s="178"/>
      <c r="K33" s="179">
        <f t="shared" si="2"/>
        <v>0</v>
      </c>
      <c r="L33" s="179">
        <v>21</v>
      </c>
      <c r="M33" s="179">
        <f t="shared" si="3"/>
        <v>0</v>
      </c>
      <c r="N33" s="179">
        <v>0</v>
      </c>
      <c r="O33" s="179">
        <f t="shared" si="4"/>
        <v>0</v>
      </c>
      <c r="P33" s="179">
        <v>1.4919999999999999E-2</v>
      </c>
      <c r="Q33" s="179">
        <f t="shared" si="5"/>
        <v>0.3</v>
      </c>
      <c r="R33" s="179"/>
      <c r="S33" s="179"/>
      <c r="T33" s="180">
        <v>0.41299999999999998</v>
      </c>
      <c r="U33" s="179">
        <f t="shared" si="6"/>
        <v>8.26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93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66">
        <v>26</v>
      </c>
      <c r="B34" s="171" t="s">
        <v>139</v>
      </c>
      <c r="C34" s="199" t="s">
        <v>140</v>
      </c>
      <c r="D34" s="173" t="s">
        <v>141</v>
      </c>
      <c r="E34" s="175">
        <v>2.5771000000000002</v>
      </c>
      <c r="F34" s="178"/>
      <c r="G34" s="179">
        <f t="shared" si="0"/>
        <v>0</v>
      </c>
      <c r="H34" s="178"/>
      <c r="I34" s="179">
        <f t="shared" si="1"/>
        <v>0</v>
      </c>
      <c r="J34" s="178"/>
      <c r="K34" s="179">
        <f t="shared" si="2"/>
        <v>0</v>
      </c>
      <c r="L34" s="179">
        <v>21</v>
      </c>
      <c r="M34" s="179">
        <f t="shared" si="3"/>
        <v>0</v>
      </c>
      <c r="N34" s="179">
        <v>0</v>
      </c>
      <c r="O34" s="179">
        <f t="shared" si="4"/>
        <v>0</v>
      </c>
      <c r="P34" s="179">
        <v>0</v>
      </c>
      <c r="Q34" s="179">
        <f t="shared" si="5"/>
        <v>0</v>
      </c>
      <c r="R34" s="179"/>
      <c r="S34" s="179"/>
      <c r="T34" s="180">
        <v>1.47</v>
      </c>
      <c r="U34" s="179">
        <f t="shared" si="6"/>
        <v>3.79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93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x14ac:dyDescent="0.2">
      <c r="A35" s="167" t="s">
        <v>88</v>
      </c>
      <c r="B35" s="172" t="s">
        <v>57</v>
      </c>
      <c r="C35" s="200" t="s">
        <v>58</v>
      </c>
      <c r="D35" s="174"/>
      <c r="E35" s="176"/>
      <c r="F35" s="181"/>
      <c r="G35" s="181">
        <f>SUMIF(AE36:AE55,"&lt;&gt;NOR",G36:G55)</f>
        <v>0</v>
      </c>
      <c r="H35" s="181"/>
      <c r="I35" s="181">
        <f>SUM(I36:I55)</f>
        <v>0</v>
      </c>
      <c r="J35" s="181"/>
      <c r="K35" s="181">
        <f>SUM(K36:K55)</f>
        <v>0</v>
      </c>
      <c r="L35" s="181"/>
      <c r="M35" s="181">
        <f>SUM(M36:M55)</f>
        <v>0</v>
      </c>
      <c r="N35" s="181"/>
      <c r="O35" s="181">
        <f>SUM(O36:O55)</f>
        <v>25.67</v>
      </c>
      <c r="P35" s="181"/>
      <c r="Q35" s="181">
        <f>SUM(Q36:Q55)</f>
        <v>0.4</v>
      </c>
      <c r="R35" s="181"/>
      <c r="S35" s="181"/>
      <c r="T35" s="182"/>
      <c r="U35" s="181">
        <f>SUM(U36:U55)</f>
        <v>212.04000000000002</v>
      </c>
      <c r="AE35" t="s">
        <v>89</v>
      </c>
    </row>
    <row r="36" spans="1:60" outlineLevel="1" x14ac:dyDescent="0.2">
      <c r="A36" s="166">
        <v>27</v>
      </c>
      <c r="B36" s="171" t="s">
        <v>142</v>
      </c>
      <c r="C36" s="199" t="s">
        <v>143</v>
      </c>
      <c r="D36" s="173" t="s">
        <v>92</v>
      </c>
      <c r="E36" s="175">
        <v>245</v>
      </c>
      <c r="F36" s="178"/>
      <c r="G36" s="179">
        <f t="shared" ref="G36:G55" si="7">ROUND(E36*F36,2)</f>
        <v>0</v>
      </c>
      <c r="H36" s="178"/>
      <c r="I36" s="179">
        <f t="shared" ref="I36:I55" si="8">ROUND(E36*H36,2)</f>
        <v>0</v>
      </c>
      <c r="J36" s="178"/>
      <c r="K36" s="179">
        <f t="shared" ref="K36:K55" si="9">ROUND(E36*J36,2)</f>
        <v>0</v>
      </c>
      <c r="L36" s="179">
        <v>21</v>
      </c>
      <c r="M36" s="179">
        <f t="shared" ref="M36:M55" si="10">G36*(1+L36/100)</f>
        <v>0</v>
      </c>
      <c r="N36" s="179">
        <v>4.0999999999999999E-4</v>
      </c>
      <c r="O36" s="179">
        <f t="shared" ref="O36:O55" si="11">ROUND(E36*N36,2)</f>
        <v>0.1</v>
      </c>
      <c r="P36" s="179">
        <v>0</v>
      </c>
      <c r="Q36" s="179">
        <f t="shared" ref="Q36:Q55" si="12">ROUND(E36*P36,2)</f>
        <v>0</v>
      </c>
      <c r="R36" s="179"/>
      <c r="S36" s="179"/>
      <c r="T36" s="180">
        <v>0</v>
      </c>
      <c r="U36" s="179">
        <f t="shared" ref="U36:U55" si="13">ROUND(E36*T36,2)</f>
        <v>0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93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28</v>
      </c>
      <c r="B37" s="171" t="s">
        <v>144</v>
      </c>
      <c r="C37" s="199" t="s">
        <v>145</v>
      </c>
      <c r="D37" s="173" t="s">
        <v>92</v>
      </c>
      <c r="E37" s="175">
        <v>130</v>
      </c>
      <c r="F37" s="178"/>
      <c r="G37" s="179">
        <f t="shared" si="7"/>
        <v>0</v>
      </c>
      <c r="H37" s="178"/>
      <c r="I37" s="179">
        <f t="shared" si="8"/>
        <v>0</v>
      </c>
      <c r="J37" s="178"/>
      <c r="K37" s="179">
        <f t="shared" si="9"/>
        <v>0</v>
      </c>
      <c r="L37" s="179">
        <v>21</v>
      </c>
      <c r="M37" s="179">
        <f t="shared" si="10"/>
        <v>0</v>
      </c>
      <c r="N37" s="179">
        <v>4.8999999999999998E-4</v>
      </c>
      <c r="O37" s="179">
        <f t="shared" si="11"/>
        <v>0.06</v>
      </c>
      <c r="P37" s="179">
        <v>0</v>
      </c>
      <c r="Q37" s="179">
        <f t="shared" si="12"/>
        <v>0</v>
      </c>
      <c r="R37" s="179"/>
      <c r="S37" s="179"/>
      <c r="T37" s="180">
        <v>0</v>
      </c>
      <c r="U37" s="179">
        <f t="shared" si="13"/>
        <v>0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93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29</v>
      </c>
      <c r="B38" s="171" t="s">
        <v>146</v>
      </c>
      <c r="C38" s="199" t="s">
        <v>147</v>
      </c>
      <c r="D38" s="173" t="s">
        <v>92</v>
      </c>
      <c r="E38" s="175">
        <v>105</v>
      </c>
      <c r="F38" s="178"/>
      <c r="G38" s="179">
        <f t="shared" si="7"/>
        <v>0</v>
      </c>
      <c r="H38" s="178"/>
      <c r="I38" s="179">
        <f t="shared" si="8"/>
        <v>0</v>
      </c>
      <c r="J38" s="178"/>
      <c r="K38" s="179">
        <f t="shared" si="9"/>
        <v>0</v>
      </c>
      <c r="L38" s="179">
        <v>21</v>
      </c>
      <c r="M38" s="179">
        <f t="shared" si="10"/>
        <v>0</v>
      </c>
      <c r="N38" s="179">
        <v>5.9999999999999995E-4</v>
      </c>
      <c r="O38" s="179">
        <f t="shared" si="11"/>
        <v>0.06</v>
      </c>
      <c r="P38" s="179">
        <v>0</v>
      </c>
      <c r="Q38" s="179">
        <f t="shared" si="12"/>
        <v>0</v>
      </c>
      <c r="R38" s="179"/>
      <c r="S38" s="179"/>
      <c r="T38" s="180">
        <v>0</v>
      </c>
      <c r="U38" s="179">
        <f t="shared" si="13"/>
        <v>0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93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30</v>
      </c>
      <c r="B39" s="171" t="s">
        <v>148</v>
      </c>
      <c r="C39" s="199" t="s">
        <v>149</v>
      </c>
      <c r="D39" s="173" t="s">
        <v>92</v>
      </c>
      <c r="E39" s="175">
        <v>40</v>
      </c>
      <c r="F39" s="178"/>
      <c r="G39" s="179">
        <f t="shared" si="7"/>
        <v>0</v>
      </c>
      <c r="H39" s="178"/>
      <c r="I39" s="179">
        <f t="shared" si="8"/>
        <v>0</v>
      </c>
      <c r="J39" s="178"/>
      <c r="K39" s="179">
        <f t="shared" si="9"/>
        <v>0</v>
      </c>
      <c r="L39" s="179">
        <v>21</v>
      </c>
      <c r="M39" s="179">
        <f t="shared" si="10"/>
        <v>0</v>
      </c>
      <c r="N39" s="179">
        <v>3.1E-2</v>
      </c>
      <c r="O39" s="179">
        <f t="shared" si="11"/>
        <v>1.24</v>
      </c>
      <c r="P39" s="179">
        <v>0</v>
      </c>
      <c r="Q39" s="179">
        <f t="shared" si="12"/>
        <v>0</v>
      </c>
      <c r="R39" s="179"/>
      <c r="S39" s="179"/>
      <c r="T39" s="180">
        <v>0</v>
      </c>
      <c r="U39" s="179">
        <f t="shared" si="13"/>
        <v>0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93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31</v>
      </c>
      <c r="B40" s="171" t="s">
        <v>150</v>
      </c>
      <c r="C40" s="199" t="s">
        <v>151</v>
      </c>
      <c r="D40" s="173" t="s">
        <v>92</v>
      </c>
      <c r="E40" s="175">
        <v>245</v>
      </c>
      <c r="F40" s="178"/>
      <c r="G40" s="179">
        <f t="shared" si="7"/>
        <v>0</v>
      </c>
      <c r="H40" s="178"/>
      <c r="I40" s="179">
        <f t="shared" si="8"/>
        <v>0</v>
      </c>
      <c r="J40" s="178"/>
      <c r="K40" s="179">
        <f t="shared" si="9"/>
        <v>0</v>
      </c>
      <c r="L40" s="179">
        <v>21</v>
      </c>
      <c r="M40" s="179">
        <f t="shared" si="10"/>
        <v>0</v>
      </c>
      <c r="N40" s="179">
        <v>0</v>
      </c>
      <c r="O40" s="179">
        <f t="shared" si="11"/>
        <v>0</v>
      </c>
      <c r="P40" s="179">
        <v>0</v>
      </c>
      <c r="Q40" s="179">
        <f t="shared" si="12"/>
        <v>0</v>
      </c>
      <c r="R40" s="179"/>
      <c r="S40" s="179"/>
      <c r="T40" s="180">
        <v>0</v>
      </c>
      <c r="U40" s="179">
        <f t="shared" si="13"/>
        <v>0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93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32</v>
      </c>
      <c r="B41" s="171" t="s">
        <v>152</v>
      </c>
      <c r="C41" s="199" t="s">
        <v>153</v>
      </c>
      <c r="D41" s="173" t="s">
        <v>92</v>
      </c>
      <c r="E41" s="175">
        <v>130</v>
      </c>
      <c r="F41" s="178"/>
      <c r="G41" s="179">
        <f t="shared" si="7"/>
        <v>0</v>
      </c>
      <c r="H41" s="178"/>
      <c r="I41" s="179">
        <f t="shared" si="8"/>
        <v>0</v>
      </c>
      <c r="J41" s="178"/>
      <c r="K41" s="179">
        <f t="shared" si="9"/>
        <v>0</v>
      </c>
      <c r="L41" s="179">
        <v>21</v>
      </c>
      <c r="M41" s="179">
        <f t="shared" si="10"/>
        <v>0</v>
      </c>
      <c r="N41" s="179">
        <v>4.0000000000000003E-5</v>
      </c>
      <c r="O41" s="179">
        <f t="shared" si="11"/>
        <v>0.01</v>
      </c>
      <c r="P41" s="179">
        <v>0</v>
      </c>
      <c r="Q41" s="179">
        <f t="shared" si="12"/>
        <v>0</v>
      </c>
      <c r="R41" s="179"/>
      <c r="S41" s="179"/>
      <c r="T41" s="180">
        <v>0</v>
      </c>
      <c r="U41" s="179">
        <f t="shared" si="13"/>
        <v>0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93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>
        <v>33</v>
      </c>
      <c r="B42" s="171" t="s">
        <v>154</v>
      </c>
      <c r="C42" s="199" t="s">
        <v>155</v>
      </c>
      <c r="D42" s="173" t="s">
        <v>92</v>
      </c>
      <c r="E42" s="175">
        <v>105</v>
      </c>
      <c r="F42" s="178"/>
      <c r="G42" s="179">
        <f t="shared" si="7"/>
        <v>0</v>
      </c>
      <c r="H42" s="178"/>
      <c r="I42" s="179">
        <f t="shared" si="8"/>
        <v>0</v>
      </c>
      <c r="J42" s="178"/>
      <c r="K42" s="179">
        <f t="shared" si="9"/>
        <v>0</v>
      </c>
      <c r="L42" s="179">
        <v>21</v>
      </c>
      <c r="M42" s="179">
        <f t="shared" si="10"/>
        <v>0</v>
      </c>
      <c r="N42" s="179">
        <v>5.0000000000000002E-5</v>
      </c>
      <c r="O42" s="179">
        <f t="shared" si="11"/>
        <v>0.01</v>
      </c>
      <c r="P42" s="179">
        <v>0</v>
      </c>
      <c r="Q42" s="179">
        <f t="shared" si="12"/>
        <v>0</v>
      </c>
      <c r="R42" s="179"/>
      <c r="S42" s="179"/>
      <c r="T42" s="180">
        <v>0</v>
      </c>
      <c r="U42" s="179">
        <f t="shared" si="13"/>
        <v>0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93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34</v>
      </c>
      <c r="B43" s="171" t="s">
        <v>156</v>
      </c>
      <c r="C43" s="199" t="s">
        <v>157</v>
      </c>
      <c r="D43" s="173" t="s">
        <v>92</v>
      </c>
      <c r="E43" s="175">
        <v>40</v>
      </c>
      <c r="F43" s="178"/>
      <c r="G43" s="179">
        <f t="shared" si="7"/>
        <v>0</v>
      </c>
      <c r="H43" s="178"/>
      <c r="I43" s="179">
        <f t="shared" si="8"/>
        <v>0</v>
      </c>
      <c r="J43" s="178"/>
      <c r="K43" s="179">
        <f t="shared" si="9"/>
        <v>0</v>
      </c>
      <c r="L43" s="179">
        <v>21</v>
      </c>
      <c r="M43" s="179">
        <f t="shared" si="10"/>
        <v>0</v>
      </c>
      <c r="N43" s="179">
        <v>3.8400000000000001E-3</v>
      </c>
      <c r="O43" s="179">
        <f t="shared" si="11"/>
        <v>0.15</v>
      </c>
      <c r="P43" s="179">
        <v>0</v>
      </c>
      <c r="Q43" s="179">
        <f t="shared" si="12"/>
        <v>0</v>
      </c>
      <c r="R43" s="179"/>
      <c r="S43" s="179"/>
      <c r="T43" s="180">
        <v>0</v>
      </c>
      <c r="U43" s="179">
        <f t="shared" si="13"/>
        <v>0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93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35</v>
      </c>
      <c r="B44" s="171" t="s">
        <v>158</v>
      </c>
      <c r="C44" s="199" t="s">
        <v>159</v>
      </c>
      <c r="D44" s="173" t="s">
        <v>110</v>
      </c>
      <c r="E44" s="175">
        <v>92</v>
      </c>
      <c r="F44" s="178"/>
      <c r="G44" s="179">
        <f t="shared" si="7"/>
        <v>0</v>
      </c>
      <c r="H44" s="178"/>
      <c r="I44" s="179">
        <f t="shared" si="8"/>
        <v>0</v>
      </c>
      <c r="J44" s="178"/>
      <c r="K44" s="179">
        <f t="shared" si="9"/>
        <v>0</v>
      </c>
      <c r="L44" s="179">
        <v>21</v>
      </c>
      <c r="M44" s="179">
        <f t="shared" si="10"/>
        <v>0</v>
      </c>
      <c r="N44" s="179">
        <v>0</v>
      </c>
      <c r="O44" s="179">
        <f t="shared" si="11"/>
        <v>0</v>
      </c>
      <c r="P44" s="179">
        <v>0</v>
      </c>
      <c r="Q44" s="179">
        <f t="shared" si="12"/>
        <v>0</v>
      </c>
      <c r="R44" s="179"/>
      <c r="S44" s="179"/>
      <c r="T44" s="180">
        <v>0.42</v>
      </c>
      <c r="U44" s="179">
        <f t="shared" si="13"/>
        <v>38.64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93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>
        <v>36</v>
      </c>
      <c r="B45" s="171" t="s">
        <v>160</v>
      </c>
      <c r="C45" s="199" t="s">
        <v>161</v>
      </c>
      <c r="D45" s="173" t="s">
        <v>110</v>
      </c>
      <c r="E45" s="175">
        <v>6</v>
      </c>
      <c r="F45" s="178"/>
      <c r="G45" s="179">
        <f t="shared" si="7"/>
        <v>0</v>
      </c>
      <c r="H45" s="178"/>
      <c r="I45" s="179">
        <f t="shared" si="8"/>
        <v>0</v>
      </c>
      <c r="J45" s="178"/>
      <c r="K45" s="179">
        <f t="shared" si="9"/>
        <v>0</v>
      </c>
      <c r="L45" s="179">
        <v>21</v>
      </c>
      <c r="M45" s="179">
        <f t="shared" si="10"/>
        <v>0</v>
      </c>
      <c r="N45" s="179">
        <v>3.4000000000000002E-4</v>
      </c>
      <c r="O45" s="179">
        <f t="shared" si="11"/>
        <v>0</v>
      </c>
      <c r="P45" s="179">
        <v>0</v>
      </c>
      <c r="Q45" s="179">
        <f t="shared" si="12"/>
        <v>0</v>
      </c>
      <c r="R45" s="179"/>
      <c r="S45" s="179"/>
      <c r="T45" s="180">
        <v>0</v>
      </c>
      <c r="U45" s="179">
        <f t="shared" si="13"/>
        <v>0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93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37</v>
      </c>
      <c r="B46" s="171" t="s">
        <v>162</v>
      </c>
      <c r="C46" s="199" t="s">
        <v>163</v>
      </c>
      <c r="D46" s="173" t="s">
        <v>110</v>
      </c>
      <c r="E46" s="175">
        <v>8</v>
      </c>
      <c r="F46" s="178"/>
      <c r="G46" s="179">
        <f t="shared" si="7"/>
        <v>0</v>
      </c>
      <c r="H46" s="178"/>
      <c r="I46" s="179">
        <f t="shared" si="8"/>
        <v>0</v>
      </c>
      <c r="J46" s="178"/>
      <c r="K46" s="179">
        <f t="shared" si="9"/>
        <v>0</v>
      </c>
      <c r="L46" s="179">
        <v>21</v>
      </c>
      <c r="M46" s="179">
        <f t="shared" si="10"/>
        <v>0</v>
      </c>
      <c r="N46" s="179">
        <v>5.6999999999999998E-4</v>
      </c>
      <c r="O46" s="179">
        <f t="shared" si="11"/>
        <v>0</v>
      </c>
      <c r="P46" s="179">
        <v>0</v>
      </c>
      <c r="Q46" s="179">
        <f t="shared" si="12"/>
        <v>0</v>
      </c>
      <c r="R46" s="179"/>
      <c r="S46" s="179"/>
      <c r="T46" s="180">
        <v>0.21</v>
      </c>
      <c r="U46" s="179">
        <f t="shared" si="13"/>
        <v>1.68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93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>
        <v>38</v>
      </c>
      <c r="B47" s="171" t="s">
        <v>164</v>
      </c>
      <c r="C47" s="199" t="s">
        <v>165</v>
      </c>
      <c r="D47" s="173" t="s">
        <v>110</v>
      </c>
      <c r="E47" s="175">
        <v>4</v>
      </c>
      <c r="F47" s="178"/>
      <c r="G47" s="179">
        <f t="shared" si="7"/>
        <v>0</v>
      </c>
      <c r="H47" s="178"/>
      <c r="I47" s="179">
        <f t="shared" si="8"/>
        <v>0</v>
      </c>
      <c r="J47" s="178"/>
      <c r="K47" s="179">
        <f t="shared" si="9"/>
        <v>0</v>
      </c>
      <c r="L47" s="179">
        <v>21</v>
      </c>
      <c r="M47" s="179">
        <f t="shared" si="10"/>
        <v>0</v>
      </c>
      <c r="N47" s="179">
        <v>6.9999999999999999E-4</v>
      </c>
      <c r="O47" s="179">
        <f t="shared" si="11"/>
        <v>0</v>
      </c>
      <c r="P47" s="179">
        <v>0</v>
      </c>
      <c r="Q47" s="179">
        <f t="shared" si="12"/>
        <v>0</v>
      </c>
      <c r="R47" s="179"/>
      <c r="S47" s="179"/>
      <c r="T47" s="180">
        <v>0.23</v>
      </c>
      <c r="U47" s="179">
        <f t="shared" si="13"/>
        <v>0.92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93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66">
        <v>39</v>
      </c>
      <c r="B48" s="171" t="s">
        <v>166</v>
      </c>
      <c r="C48" s="199" t="s">
        <v>167</v>
      </c>
      <c r="D48" s="173" t="s">
        <v>110</v>
      </c>
      <c r="E48" s="175">
        <v>2</v>
      </c>
      <c r="F48" s="178"/>
      <c r="G48" s="179">
        <f t="shared" si="7"/>
        <v>0</v>
      </c>
      <c r="H48" s="178"/>
      <c r="I48" s="179">
        <f t="shared" si="8"/>
        <v>0</v>
      </c>
      <c r="J48" s="178"/>
      <c r="K48" s="179">
        <f t="shared" si="9"/>
        <v>0</v>
      </c>
      <c r="L48" s="179">
        <v>21</v>
      </c>
      <c r="M48" s="179">
        <f t="shared" si="10"/>
        <v>0</v>
      </c>
      <c r="N48" s="179">
        <v>1.5200000000000001E-3</v>
      </c>
      <c r="O48" s="179">
        <f t="shared" si="11"/>
        <v>0</v>
      </c>
      <c r="P48" s="179">
        <v>0</v>
      </c>
      <c r="Q48" s="179">
        <f t="shared" si="12"/>
        <v>0</v>
      </c>
      <c r="R48" s="179"/>
      <c r="S48" s="179"/>
      <c r="T48" s="180">
        <v>0.35</v>
      </c>
      <c r="U48" s="179">
        <f t="shared" si="13"/>
        <v>0.7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93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66">
        <v>40</v>
      </c>
      <c r="B49" s="171" t="s">
        <v>168</v>
      </c>
      <c r="C49" s="199" t="s">
        <v>169</v>
      </c>
      <c r="D49" s="173" t="s">
        <v>92</v>
      </c>
      <c r="E49" s="175">
        <v>520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21</v>
      </c>
      <c r="M49" s="179">
        <f t="shared" si="10"/>
        <v>0</v>
      </c>
      <c r="N49" s="179">
        <v>1.0189999999999999E-2</v>
      </c>
      <c r="O49" s="179">
        <f t="shared" si="11"/>
        <v>5.3</v>
      </c>
      <c r="P49" s="179">
        <v>0</v>
      </c>
      <c r="Q49" s="179">
        <f t="shared" si="12"/>
        <v>0</v>
      </c>
      <c r="R49" s="179"/>
      <c r="S49" s="179"/>
      <c r="T49" s="180">
        <v>7.0000000000000007E-2</v>
      </c>
      <c r="U49" s="179">
        <f t="shared" si="13"/>
        <v>36.4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93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 x14ac:dyDescent="0.2">
      <c r="A50" s="166">
        <v>41</v>
      </c>
      <c r="B50" s="171" t="s">
        <v>170</v>
      </c>
      <c r="C50" s="199" t="s">
        <v>171</v>
      </c>
      <c r="D50" s="173" t="s">
        <v>92</v>
      </c>
      <c r="E50" s="175">
        <v>520</v>
      </c>
      <c r="F50" s="178"/>
      <c r="G50" s="179">
        <f t="shared" si="7"/>
        <v>0</v>
      </c>
      <c r="H50" s="178"/>
      <c r="I50" s="179">
        <f t="shared" si="8"/>
        <v>0</v>
      </c>
      <c r="J50" s="178"/>
      <c r="K50" s="179">
        <f t="shared" si="9"/>
        <v>0</v>
      </c>
      <c r="L50" s="179">
        <v>21</v>
      </c>
      <c r="M50" s="179">
        <f t="shared" si="10"/>
        <v>0</v>
      </c>
      <c r="N50" s="179">
        <v>3.601E-2</v>
      </c>
      <c r="O50" s="179">
        <f t="shared" si="11"/>
        <v>18.73</v>
      </c>
      <c r="P50" s="179">
        <v>0</v>
      </c>
      <c r="Q50" s="179">
        <f t="shared" si="12"/>
        <v>0</v>
      </c>
      <c r="R50" s="179"/>
      <c r="S50" s="179"/>
      <c r="T50" s="180">
        <v>0.06</v>
      </c>
      <c r="U50" s="179">
        <f t="shared" si="13"/>
        <v>31.2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93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166">
        <v>42</v>
      </c>
      <c r="B51" s="171" t="s">
        <v>172</v>
      </c>
      <c r="C51" s="199" t="s">
        <v>173</v>
      </c>
      <c r="D51" s="173" t="s">
        <v>92</v>
      </c>
      <c r="E51" s="175">
        <v>80</v>
      </c>
      <c r="F51" s="178"/>
      <c r="G51" s="179">
        <f t="shared" si="7"/>
        <v>0</v>
      </c>
      <c r="H51" s="178"/>
      <c r="I51" s="179">
        <f t="shared" si="8"/>
        <v>0</v>
      </c>
      <c r="J51" s="178"/>
      <c r="K51" s="179">
        <f t="shared" si="9"/>
        <v>0</v>
      </c>
      <c r="L51" s="179">
        <v>21</v>
      </c>
      <c r="M51" s="179">
        <f t="shared" si="10"/>
        <v>0</v>
      </c>
      <c r="N51" s="179">
        <v>0</v>
      </c>
      <c r="O51" s="179">
        <f t="shared" si="11"/>
        <v>0</v>
      </c>
      <c r="P51" s="179">
        <v>4.9699999999999996E-3</v>
      </c>
      <c r="Q51" s="179">
        <f t="shared" si="12"/>
        <v>0.4</v>
      </c>
      <c r="R51" s="179"/>
      <c r="S51" s="179"/>
      <c r="T51" s="180">
        <v>0.20399999999999999</v>
      </c>
      <c r="U51" s="179">
        <f t="shared" si="13"/>
        <v>16.32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93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66">
        <v>43</v>
      </c>
      <c r="B52" s="171" t="s">
        <v>174</v>
      </c>
      <c r="C52" s="199" t="s">
        <v>175</v>
      </c>
      <c r="D52" s="173" t="s">
        <v>110</v>
      </c>
      <c r="E52" s="175">
        <v>11</v>
      </c>
      <c r="F52" s="178"/>
      <c r="G52" s="179">
        <f t="shared" si="7"/>
        <v>0</v>
      </c>
      <c r="H52" s="178"/>
      <c r="I52" s="179">
        <f t="shared" si="8"/>
        <v>0</v>
      </c>
      <c r="J52" s="178"/>
      <c r="K52" s="179">
        <f t="shared" si="9"/>
        <v>0</v>
      </c>
      <c r="L52" s="179">
        <v>21</v>
      </c>
      <c r="M52" s="179">
        <f t="shared" si="10"/>
        <v>0</v>
      </c>
      <c r="N52" s="179">
        <v>0</v>
      </c>
      <c r="O52" s="179">
        <f t="shared" si="11"/>
        <v>0</v>
      </c>
      <c r="P52" s="179">
        <v>0</v>
      </c>
      <c r="Q52" s="179">
        <f t="shared" si="12"/>
        <v>0</v>
      </c>
      <c r="R52" s="179"/>
      <c r="S52" s="179"/>
      <c r="T52" s="180">
        <v>0.34131</v>
      </c>
      <c r="U52" s="179">
        <f t="shared" si="13"/>
        <v>3.75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93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66">
        <v>44</v>
      </c>
      <c r="B53" s="171" t="s">
        <v>176</v>
      </c>
      <c r="C53" s="199" t="s">
        <v>177</v>
      </c>
      <c r="D53" s="173" t="s">
        <v>92</v>
      </c>
      <c r="E53" s="175">
        <v>520</v>
      </c>
      <c r="F53" s="178"/>
      <c r="G53" s="179">
        <f t="shared" si="7"/>
        <v>0</v>
      </c>
      <c r="H53" s="178"/>
      <c r="I53" s="179">
        <f t="shared" si="8"/>
        <v>0</v>
      </c>
      <c r="J53" s="178"/>
      <c r="K53" s="179">
        <f t="shared" si="9"/>
        <v>0</v>
      </c>
      <c r="L53" s="179">
        <v>21</v>
      </c>
      <c r="M53" s="179">
        <f t="shared" si="10"/>
        <v>0</v>
      </c>
      <c r="N53" s="179">
        <v>0</v>
      </c>
      <c r="O53" s="179">
        <f t="shared" si="11"/>
        <v>0</v>
      </c>
      <c r="P53" s="179">
        <v>0</v>
      </c>
      <c r="Q53" s="179">
        <f t="shared" si="12"/>
        <v>0</v>
      </c>
      <c r="R53" s="179"/>
      <c r="S53" s="179"/>
      <c r="T53" s="180">
        <v>3.1E-2</v>
      </c>
      <c r="U53" s="179">
        <f t="shared" si="13"/>
        <v>16.12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93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 x14ac:dyDescent="0.2">
      <c r="A54" s="166">
        <v>45</v>
      </c>
      <c r="B54" s="171" t="s">
        <v>170</v>
      </c>
      <c r="C54" s="199" t="s">
        <v>171</v>
      </c>
      <c r="D54" s="173" t="s">
        <v>92</v>
      </c>
      <c r="E54" s="175">
        <v>520</v>
      </c>
      <c r="F54" s="178"/>
      <c r="G54" s="179">
        <f t="shared" si="7"/>
        <v>0</v>
      </c>
      <c r="H54" s="178"/>
      <c r="I54" s="179">
        <f t="shared" si="8"/>
        <v>0</v>
      </c>
      <c r="J54" s="178"/>
      <c r="K54" s="179">
        <f t="shared" si="9"/>
        <v>0</v>
      </c>
      <c r="L54" s="179">
        <v>21</v>
      </c>
      <c r="M54" s="179">
        <f t="shared" si="10"/>
        <v>0</v>
      </c>
      <c r="N54" s="179">
        <v>1.0000000000000001E-5</v>
      </c>
      <c r="O54" s="179">
        <f t="shared" si="11"/>
        <v>0.01</v>
      </c>
      <c r="P54" s="179">
        <v>0</v>
      </c>
      <c r="Q54" s="179">
        <f t="shared" si="12"/>
        <v>0</v>
      </c>
      <c r="R54" s="179"/>
      <c r="S54" s="179"/>
      <c r="T54" s="180">
        <v>6.2E-2</v>
      </c>
      <c r="U54" s="179">
        <f t="shared" si="13"/>
        <v>32.24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93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 x14ac:dyDescent="0.2">
      <c r="A55" s="166">
        <v>46</v>
      </c>
      <c r="B55" s="171" t="s">
        <v>178</v>
      </c>
      <c r="C55" s="199" t="s">
        <v>179</v>
      </c>
      <c r="D55" s="173" t="s">
        <v>141</v>
      </c>
      <c r="E55" s="175">
        <v>25.672799999999999</v>
      </c>
      <c r="F55" s="178"/>
      <c r="G55" s="179">
        <f t="shared" si="7"/>
        <v>0</v>
      </c>
      <c r="H55" s="178"/>
      <c r="I55" s="179">
        <f t="shared" si="8"/>
        <v>0</v>
      </c>
      <c r="J55" s="178"/>
      <c r="K55" s="179">
        <f t="shared" si="9"/>
        <v>0</v>
      </c>
      <c r="L55" s="179">
        <v>21</v>
      </c>
      <c r="M55" s="179">
        <f t="shared" si="10"/>
        <v>0</v>
      </c>
      <c r="N55" s="179">
        <v>0</v>
      </c>
      <c r="O55" s="179">
        <f t="shared" si="11"/>
        <v>0</v>
      </c>
      <c r="P55" s="179">
        <v>0</v>
      </c>
      <c r="Q55" s="179">
        <f t="shared" si="12"/>
        <v>0</v>
      </c>
      <c r="R55" s="179"/>
      <c r="S55" s="179"/>
      <c r="T55" s="180">
        <v>1.327</v>
      </c>
      <c r="U55" s="179">
        <f t="shared" si="13"/>
        <v>34.07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93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x14ac:dyDescent="0.2">
      <c r="A56" s="167" t="s">
        <v>88</v>
      </c>
      <c r="B56" s="172" t="s">
        <v>59</v>
      </c>
      <c r="C56" s="200" t="s">
        <v>60</v>
      </c>
      <c r="D56" s="174"/>
      <c r="E56" s="176"/>
      <c r="F56" s="181"/>
      <c r="G56" s="181">
        <f>SUMIF(AE57:AE72,"&lt;&gt;NOR",G57:G72)</f>
        <v>0</v>
      </c>
      <c r="H56" s="181"/>
      <c r="I56" s="181">
        <f>SUM(I57:I72)</f>
        <v>0</v>
      </c>
      <c r="J56" s="181"/>
      <c r="K56" s="181">
        <f>SUM(K57:K72)</f>
        <v>0</v>
      </c>
      <c r="L56" s="181"/>
      <c r="M56" s="181">
        <f>SUM(M57:M72)</f>
        <v>0</v>
      </c>
      <c r="N56" s="181"/>
      <c r="O56" s="181">
        <f>SUM(O57:O72)</f>
        <v>0.49000000000000005</v>
      </c>
      <c r="P56" s="181"/>
      <c r="Q56" s="181">
        <f>SUM(Q57:Q72)</f>
        <v>0</v>
      </c>
      <c r="R56" s="181"/>
      <c r="S56" s="181"/>
      <c r="T56" s="182"/>
      <c r="U56" s="181">
        <f>SUM(U57:U72)</f>
        <v>42.03</v>
      </c>
      <c r="AE56" t="s">
        <v>89</v>
      </c>
    </row>
    <row r="57" spans="1:60" outlineLevel="1" x14ac:dyDescent="0.2">
      <c r="A57" s="166">
        <v>47</v>
      </c>
      <c r="B57" s="171" t="s">
        <v>180</v>
      </c>
      <c r="C57" s="199" t="s">
        <v>181</v>
      </c>
      <c r="D57" s="173" t="s">
        <v>119</v>
      </c>
      <c r="E57" s="175">
        <v>8</v>
      </c>
      <c r="F57" s="178"/>
      <c r="G57" s="179">
        <f t="shared" ref="G57:G72" si="14">ROUND(E57*F57,2)</f>
        <v>0</v>
      </c>
      <c r="H57" s="178"/>
      <c r="I57" s="179">
        <f t="shared" ref="I57:I72" si="15">ROUND(E57*H57,2)</f>
        <v>0</v>
      </c>
      <c r="J57" s="178"/>
      <c r="K57" s="179">
        <f t="shared" ref="K57:K72" si="16">ROUND(E57*J57,2)</f>
        <v>0</v>
      </c>
      <c r="L57" s="179">
        <v>21</v>
      </c>
      <c r="M57" s="179">
        <f t="shared" ref="M57:M72" si="17">G57*(1+L57/100)</f>
        <v>0</v>
      </c>
      <c r="N57" s="179">
        <v>2.0719999999999999E-2</v>
      </c>
      <c r="O57" s="179">
        <f t="shared" ref="O57:O72" si="18">ROUND(E57*N57,2)</f>
        <v>0.17</v>
      </c>
      <c r="P57" s="179">
        <v>0</v>
      </c>
      <c r="Q57" s="179">
        <f t="shared" ref="Q57:Q72" si="19">ROUND(E57*P57,2)</f>
        <v>0</v>
      </c>
      <c r="R57" s="179"/>
      <c r="S57" s="179"/>
      <c r="T57" s="180">
        <v>0.97</v>
      </c>
      <c r="U57" s="179">
        <f t="shared" ref="U57:U72" si="20">ROUND(E57*T57,2)</f>
        <v>7.76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93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ht="22.5" outlineLevel="1" x14ac:dyDescent="0.2">
      <c r="A58" s="166">
        <v>48</v>
      </c>
      <c r="B58" s="171" t="s">
        <v>182</v>
      </c>
      <c r="C58" s="199" t="s">
        <v>183</v>
      </c>
      <c r="D58" s="173" t="s">
        <v>119</v>
      </c>
      <c r="E58" s="175">
        <v>8</v>
      </c>
      <c r="F58" s="178"/>
      <c r="G58" s="179">
        <f t="shared" si="14"/>
        <v>0</v>
      </c>
      <c r="H58" s="178"/>
      <c r="I58" s="179">
        <f t="shared" si="15"/>
        <v>0</v>
      </c>
      <c r="J58" s="178"/>
      <c r="K58" s="179">
        <f t="shared" si="16"/>
        <v>0</v>
      </c>
      <c r="L58" s="179">
        <v>21</v>
      </c>
      <c r="M58" s="179">
        <f t="shared" si="17"/>
        <v>0</v>
      </c>
      <c r="N58" s="179">
        <v>0</v>
      </c>
      <c r="O58" s="179">
        <f t="shared" si="18"/>
        <v>0</v>
      </c>
      <c r="P58" s="179">
        <v>0</v>
      </c>
      <c r="Q58" s="179">
        <f t="shared" si="19"/>
        <v>0</v>
      </c>
      <c r="R58" s="179"/>
      <c r="S58" s="179"/>
      <c r="T58" s="180">
        <v>0</v>
      </c>
      <c r="U58" s="179">
        <f t="shared" si="20"/>
        <v>0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93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66">
        <v>49</v>
      </c>
      <c r="B59" s="171" t="s">
        <v>184</v>
      </c>
      <c r="C59" s="199" t="s">
        <v>185</v>
      </c>
      <c r="D59" s="173" t="s">
        <v>119</v>
      </c>
      <c r="E59" s="175">
        <v>8</v>
      </c>
      <c r="F59" s="178"/>
      <c r="G59" s="179">
        <f t="shared" si="14"/>
        <v>0</v>
      </c>
      <c r="H59" s="178"/>
      <c r="I59" s="179">
        <f t="shared" si="15"/>
        <v>0</v>
      </c>
      <c r="J59" s="178"/>
      <c r="K59" s="179">
        <f t="shared" si="16"/>
        <v>0</v>
      </c>
      <c r="L59" s="179">
        <v>21</v>
      </c>
      <c r="M59" s="179">
        <f t="shared" si="17"/>
        <v>0</v>
      </c>
      <c r="N59" s="179">
        <v>1.4930000000000001E-2</v>
      </c>
      <c r="O59" s="179">
        <f t="shared" si="18"/>
        <v>0.12</v>
      </c>
      <c r="P59" s="179">
        <v>0</v>
      </c>
      <c r="Q59" s="179">
        <f t="shared" si="19"/>
        <v>0</v>
      </c>
      <c r="R59" s="179"/>
      <c r="S59" s="179"/>
      <c r="T59" s="180">
        <v>1.19</v>
      </c>
      <c r="U59" s="179">
        <f t="shared" si="20"/>
        <v>9.52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93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ht="22.5" outlineLevel="1" x14ac:dyDescent="0.2">
      <c r="A60" s="166">
        <v>50</v>
      </c>
      <c r="B60" s="171" t="s">
        <v>186</v>
      </c>
      <c r="C60" s="199" t="s">
        <v>187</v>
      </c>
      <c r="D60" s="173" t="s">
        <v>119</v>
      </c>
      <c r="E60" s="175">
        <v>6</v>
      </c>
      <c r="F60" s="178"/>
      <c r="G60" s="179">
        <f t="shared" si="14"/>
        <v>0</v>
      </c>
      <c r="H60" s="178"/>
      <c r="I60" s="179">
        <f t="shared" si="15"/>
        <v>0</v>
      </c>
      <c r="J60" s="178"/>
      <c r="K60" s="179">
        <f t="shared" si="16"/>
        <v>0</v>
      </c>
      <c r="L60" s="179">
        <v>21</v>
      </c>
      <c r="M60" s="179">
        <f t="shared" si="17"/>
        <v>0</v>
      </c>
      <c r="N60" s="179">
        <v>8.0199999999999994E-3</v>
      </c>
      <c r="O60" s="179">
        <f t="shared" si="18"/>
        <v>0.05</v>
      </c>
      <c r="P60" s="179">
        <v>0</v>
      </c>
      <c r="Q60" s="179">
        <f t="shared" si="19"/>
        <v>0</v>
      </c>
      <c r="R60" s="179"/>
      <c r="S60" s="179"/>
      <c r="T60" s="180">
        <v>1.19</v>
      </c>
      <c r="U60" s="179">
        <f t="shared" si="20"/>
        <v>7.14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93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166">
        <v>51</v>
      </c>
      <c r="B61" s="171" t="s">
        <v>188</v>
      </c>
      <c r="C61" s="199" t="s">
        <v>189</v>
      </c>
      <c r="D61" s="173" t="s">
        <v>119</v>
      </c>
      <c r="E61" s="175">
        <v>2</v>
      </c>
      <c r="F61" s="178"/>
      <c r="G61" s="179">
        <f t="shared" si="14"/>
        <v>0</v>
      </c>
      <c r="H61" s="178"/>
      <c r="I61" s="179">
        <f t="shared" si="15"/>
        <v>0</v>
      </c>
      <c r="J61" s="178"/>
      <c r="K61" s="179">
        <f t="shared" si="16"/>
        <v>0</v>
      </c>
      <c r="L61" s="179">
        <v>21</v>
      </c>
      <c r="M61" s="179">
        <f t="shared" si="17"/>
        <v>0</v>
      </c>
      <c r="N61" s="179">
        <v>1.444E-2</v>
      </c>
      <c r="O61" s="179">
        <f t="shared" si="18"/>
        <v>0.03</v>
      </c>
      <c r="P61" s="179">
        <v>0</v>
      </c>
      <c r="Q61" s="179">
        <f t="shared" si="19"/>
        <v>0</v>
      </c>
      <c r="R61" s="179"/>
      <c r="S61" s="179"/>
      <c r="T61" s="180">
        <v>1.5</v>
      </c>
      <c r="U61" s="179">
        <f t="shared" si="20"/>
        <v>3</v>
      </c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93</v>
      </c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ht="22.5" outlineLevel="1" x14ac:dyDescent="0.2">
      <c r="A62" s="166">
        <v>52</v>
      </c>
      <c r="B62" s="171" t="s">
        <v>190</v>
      </c>
      <c r="C62" s="199" t="s">
        <v>191</v>
      </c>
      <c r="D62" s="173" t="s">
        <v>119</v>
      </c>
      <c r="E62" s="175">
        <v>1</v>
      </c>
      <c r="F62" s="178"/>
      <c r="G62" s="179">
        <f t="shared" si="14"/>
        <v>0</v>
      </c>
      <c r="H62" s="178"/>
      <c r="I62" s="179">
        <f t="shared" si="15"/>
        <v>0</v>
      </c>
      <c r="J62" s="178"/>
      <c r="K62" s="179">
        <f t="shared" si="16"/>
        <v>0</v>
      </c>
      <c r="L62" s="179">
        <v>21</v>
      </c>
      <c r="M62" s="179">
        <f t="shared" si="17"/>
        <v>0</v>
      </c>
      <c r="N62" s="179">
        <v>1.09E-2</v>
      </c>
      <c r="O62" s="179">
        <f t="shared" si="18"/>
        <v>0.01</v>
      </c>
      <c r="P62" s="179">
        <v>0</v>
      </c>
      <c r="Q62" s="179">
        <f t="shared" si="19"/>
        <v>0</v>
      </c>
      <c r="R62" s="179"/>
      <c r="S62" s="179"/>
      <c r="T62" s="180">
        <v>1.25</v>
      </c>
      <c r="U62" s="179">
        <f t="shared" si="20"/>
        <v>1.25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93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ht="22.5" outlineLevel="1" x14ac:dyDescent="0.2">
      <c r="A63" s="166">
        <v>53</v>
      </c>
      <c r="B63" s="171" t="s">
        <v>192</v>
      </c>
      <c r="C63" s="199" t="s">
        <v>193</v>
      </c>
      <c r="D63" s="173" t="s">
        <v>119</v>
      </c>
      <c r="E63" s="175">
        <v>2</v>
      </c>
      <c r="F63" s="178"/>
      <c r="G63" s="179">
        <f t="shared" si="14"/>
        <v>0</v>
      </c>
      <c r="H63" s="178"/>
      <c r="I63" s="179">
        <f t="shared" si="15"/>
        <v>0</v>
      </c>
      <c r="J63" s="178"/>
      <c r="K63" s="179">
        <f t="shared" si="16"/>
        <v>0</v>
      </c>
      <c r="L63" s="179">
        <v>21</v>
      </c>
      <c r="M63" s="179">
        <f t="shared" si="17"/>
        <v>0</v>
      </c>
      <c r="N63" s="179">
        <v>2.0549999999999999E-2</v>
      </c>
      <c r="O63" s="179">
        <f t="shared" si="18"/>
        <v>0.04</v>
      </c>
      <c r="P63" s="179">
        <v>0</v>
      </c>
      <c r="Q63" s="179">
        <f t="shared" si="19"/>
        <v>0</v>
      </c>
      <c r="R63" s="179"/>
      <c r="S63" s="179"/>
      <c r="T63" s="180">
        <v>0.95499999999999996</v>
      </c>
      <c r="U63" s="179">
        <f t="shared" si="20"/>
        <v>1.91</v>
      </c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93</v>
      </c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 x14ac:dyDescent="0.2">
      <c r="A64" s="166">
        <v>54</v>
      </c>
      <c r="B64" s="171" t="s">
        <v>194</v>
      </c>
      <c r="C64" s="199" t="s">
        <v>195</v>
      </c>
      <c r="D64" s="173" t="s">
        <v>119</v>
      </c>
      <c r="E64" s="175">
        <v>52</v>
      </c>
      <c r="F64" s="178"/>
      <c r="G64" s="179">
        <f t="shared" si="14"/>
        <v>0</v>
      </c>
      <c r="H64" s="178"/>
      <c r="I64" s="179">
        <f t="shared" si="15"/>
        <v>0</v>
      </c>
      <c r="J64" s="178"/>
      <c r="K64" s="179">
        <f t="shared" si="16"/>
        <v>0</v>
      </c>
      <c r="L64" s="179">
        <v>21</v>
      </c>
      <c r="M64" s="179">
        <f t="shared" si="17"/>
        <v>0</v>
      </c>
      <c r="N64" s="179">
        <v>2.9999999999999997E-4</v>
      </c>
      <c r="O64" s="179">
        <f t="shared" si="18"/>
        <v>0.02</v>
      </c>
      <c r="P64" s="179">
        <v>0</v>
      </c>
      <c r="Q64" s="179">
        <f t="shared" si="19"/>
        <v>0</v>
      </c>
      <c r="R64" s="179"/>
      <c r="S64" s="179"/>
      <c r="T64" s="180">
        <v>0</v>
      </c>
      <c r="U64" s="179">
        <f t="shared" si="20"/>
        <v>0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93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66">
        <v>55</v>
      </c>
      <c r="B65" s="171" t="s">
        <v>196</v>
      </c>
      <c r="C65" s="199" t="s">
        <v>197</v>
      </c>
      <c r="D65" s="173" t="s">
        <v>110</v>
      </c>
      <c r="E65" s="175">
        <v>24</v>
      </c>
      <c r="F65" s="178"/>
      <c r="G65" s="179">
        <f t="shared" si="14"/>
        <v>0</v>
      </c>
      <c r="H65" s="178"/>
      <c r="I65" s="179">
        <f t="shared" si="15"/>
        <v>0</v>
      </c>
      <c r="J65" s="178"/>
      <c r="K65" s="179">
        <f t="shared" si="16"/>
        <v>0</v>
      </c>
      <c r="L65" s="179">
        <v>21</v>
      </c>
      <c r="M65" s="179">
        <f t="shared" si="17"/>
        <v>0</v>
      </c>
      <c r="N65" s="179">
        <v>0</v>
      </c>
      <c r="O65" s="179">
        <f t="shared" si="18"/>
        <v>0</v>
      </c>
      <c r="P65" s="179">
        <v>0</v>
      </c>
      <c r="Q65" s="179">
        <f t="shared" si="19"/>
        <v>0</v>
      </c>
      <c r="R65" s="179"/>
      <c r="S65" s="179"/>
      <c r="T65" s="180">
        <v>0</v>
      </c>
      <c r="U65" s="179">
        <f t="shared" si="20"/>
        <v>0</v>
      </c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93</v>
      </c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66">
        <v>56</v>
      </c>
      <c r="B66" s="171" t="s">
        <v>198</v>
      </c>
      <c r="C66" s="199" t="s">
        <v>199</v>
      </c>
      <c r="D66" s="173" t="s">
        <v>119</v>
      </c>
      <c r="E66" s="175">
        <v>8</v>
      </c>
      <c r="F66" s="178"/>
      <c r="G66" s="179">
        <f t="shared" si="14"/>
        <v>0</v>
      </c>
      <c r="H66" s="178"/>
      <c r="I66" s="179">
        <f t="shared" si="15"/>
        <v>0</v>
      </c>
      <c r="J66" s="178"/>
      <c r="K66" s="179">
        <f t="shared" si="16"/>
        <v>0</v>
      </c>
      <c r="L66" s="179">
        <v>21</v>
      </c>
      <c r="M66" s="179">
        <f t="shared" si="17"/>
        <v>0</v>
      </c>
      <c r="N66" s="179">
        <v>1.8400000000000001E-3</v>
      </c>
      <c r="O66" s="179">
        <f t="shared" si="18"/>
        <v>0.01</v>
      </c>
      <c r="P66" s="179">
        <v>0</v>
      </c>
      <c r="Q66" s="179">
        <f t="shared" si="19"/>
        <v>0</v>
      </c>
      <c r="R66" s="179"/>
      <c r="S66" s="179"/>
      <c r="T66" s="180">
        <v>0</v>
      </c>
      <c r="U66" s="179">
        <f t="shared" si="20"/>
        <v>0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93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66">
        <v>57</v>
      </c>
      <c r="B67" s="171" t="s">
        <v>200</v>
      </c>
      <c r="C67" s="199" t="s">
        <v>201</v>
      </c>
      <c r="D67" s="173" t="s">
        <v>119</v>
      </c>
      <c r="E67" s="175">
        <v>2</v>
      </c>
      <c r="F67" s="178"/>
      <c r="G67" s="179">
        <f t="shared" si="14"/>
        <v>0</v>
      </c>
      <c r="H67" s="178"/>
      <c r="I67" s="179">
        <f t="shared" si="15"/>
        <v>0</v>
      </c>
      <c r="J67" s="178"/>
      <c r="K67" s="179">
        <f t="shared" si="16"/>
        <v>0</v>
      </c>
      <c r="L67" s="179">
        <v>21</v>
      </c>
      <c r="M67" s="179">
        <f t="shared" si="17"/>
        <v>0</v>
      </c>
      <c r="N67" s="179">
        <v>0</v>
      </c>
      <c r="O67" s="179">
        <f t="shared" si="18"/>
        <v>0</v>
      </c>
      <c r="P67" s="179">
        <v>0</v>
      </c>
      <c r="Q67" s="179">
        <f t="shared" si="19"/>
        <v>0</v>
      </c>
      <c r="R67" s="179"/>
      <c r="S67" s="179"/>
      <c r="T67" s="180">
        <v>0</v>
      </c>
      <c r="U67" s="179">
        <f t="shared" si="20"/>
        <v>0</v>
      </c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93</v>
      </c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166">
        <v>58</v>
      </c>
      <c r="B68" s="171" t="s">
        <v>202</v>
      </c>
      <c r="C68" s="199" t="s">
        <v>203</v>
      </c>
      <c r="D68" s="173" t="s">
        <v>119</v>
      </c>
      <c r="E68" s="175">
        <v>4</v>
      </c>
      <c r="F68" s="178"/>
      <c r="G68" s="179">
        <f t="shared" si="14"/>
        <v>0</v>
      </c>
      <c r="H68" s="178"/>
      <c r="I68" s="179">
        <f t="shared" si="15"/>
        <v>0</v>
      </c>
      <c r="J68" s="178"/>
      <c r="K68" s="179">
        <f t="shared" si="16"/>
        <v>0</v>
      </c>
      <c r="L68" s="179">
        <v>21</v>
      </c>
      <c r="M68" s="179">
        <f t="shared" si="17"/>
        <v>0</v>
      </c>
      <c r="N68" s="179">
        <v>1.9300000000000001E-3</v>
      </c>
      <c r="O68" s="179">
        <f t="shared" si="18"/>
        <v>0.01</v>
      </c>
      <c r="P68" s="179">
        <v>0</v>
      </c>
      <c r="Q68" s="179">
        <f t="shared" si="19"/>
        <v>0</v>
      </c>
      <c r="R68" s="179"/>
      <c r="S68" s="179"/>
      <c r="T68" s="180">
        <v>0</v>
      </c>
      <c r="U68" s="179">
        <f t="shared" si="20"/>
        <v>0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93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66">
        <v>59</v>
      </c>
      <c r="B69" s="171" t="s">
        <v>204</v>
      </c>
      <c r="C69" s="199" t="s">
        <v>205</v>
      </c>
      <c r="D69" s="173" t="s">
        <v>110</v>
      </c>
      <c r="E69" s="175">
        <v>2</v>
      </c>
      <c r="F69" s="178"/>
      <c r="G69" s="179">
        <f t="shared" si="14"/>
        <v>0</v>
      </c>
      <c r="H69" s="178"/>
      <c r="I69" s="179">
        <f t="shared" si="15"/>
        <v>0</v>
      </c>
      <c r="J69" s="178"/>
      <c r="K69" s="179">
        <f t="shared" si="16"/>
        <v>0</v>
      </c>
      <c r="L69" s="179">
        <v>21</v>
      </c>
      <c r="M69" s="179">
        <f t="shared" si="17"/>
        <v>0</v>
      </c>
      <c r="N69" s="179">
        <v>1.0300000000000001E-3</v>
      </c>
      <c r="O69" s="179">
        <f t="shared" si="18"/>
        <v>0</v>
      </c>
      <c r="P69" s="179">
        <v>0</v>
      </c>
      <c r="Q69" s="179">
        <f t="shared" si="19"/>
        <v>0</v>
      </c>
      <c r="R69" s="179"/>
      <c r="S69" s="179"/>
      <c r="T69" s="180">
        <v>0</v>
      </c>
      <c r="U69" s="179">
        <f t="shared" si="20"/>
        <v>0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93</v>
      </c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66">
        <v>60</v>
      </c>
      <c r="B70" s="171" t="s">
        <v>206</v>
      </c>
      <c r="C70" s="199" t="s">
        <v>207</v>
      </c>
      <c r="D70" s="173" t="s">
        <v>110</v>
      </c>
      <c r="E70" s="175">
        <v>19</v>
      </c>
      <c r="F70" s="178"/>
      <c r="G70" s="179">
        <f t="shared" si="14"/>
        <v>0</v>
      </c>
      <c r="H70" s="178"/>
      <c r="I70" s="179">
        <f t="shared" si="15"/>
        <v>0</v>
      </c>
      <c r="J70" s="178"/>
      <c r="K70" s="179">
        <f t="shared" si="16"/>
        <v>0</v>
      </c>
      <c r="L70" s="179">
        <v>21</v>
      </c>
      <c r="M70" s="179">
        <f t="shared" si="17"/>
        <v>0</v>
      </c>
      <c r="N70" s="179">
        <v>8.0000000000000004E-4</v>
      </c>
      <c r="O70" s="179">
        <f t="shared" si="18"/>
        <v>0.02</v>
      </c>
      <c r="P70" s="179">
        <v>0</v>
      </c>
      <c r="Q70" s="179">
        <f t="shared" si="19"/>
        <v>0</v>
      </c>
      <c r="R70" s="179"/>
      <c r="S70" s="179"/>
      <c r="T70" s="180">
        <v>0.37</v>
      </c>
      <c r="U70" s="179">
        <f t="shared" si="20"/>
        <v>7.03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93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66">
        <v>61</v>
      </c>
      <c r="B71" s="171" t="s">
        <v>208</v>
      </c>
      <c r="C71" s="199" t="s">
        <v>209</v>
      </c>
      <c r="D71" s="173" t="s">
        <v>110</v>
      </c>
      <c r="E71" s="175">
        <v>10</v>
      </c>
      <c r="F71" s="178"/>
      <c r="G71" s="179">
        <f t="shared" si="14"/>
        <v>0</v>
      </c>
      <c r="H71" s="178"/>
      <c r="I71" s="179">
        <f t="shared" si="15"/>
        <v>0</v>
      </c>
      <c r="J71" s="178"/>
      <c r="K71" s="179">
        <f t="shared" si="16"/>
        <v>0</v>
      </c>
      <c r="L71" s="179">
        <v>21</v>
      </c>
      <c r="M71" s="179">
        <f t="shared" si="17"/>
        <v>0</v>
      </c>
      <c r="N71" s="179">
        <v>5.0000000000000001E-4</v>
      </c>
      <c r="O71" s="179">
        <f t="shared" si="18"/>
        <v>0.01</v>
      </c>
      <c r="P71" s="179">
        <v>0</v>
      </c>
      <c r="Q71" s="179">
        <f t="shared" si="19"/>
        <v>0</v>
      </c>
      <c r="R71" s="179"/>
      <c r="S71" s="179"/>
      <c r="T71" s="180">
        <v>0.37</v>
      </c>
      <c r="U71" s="179">
        <f t="shared" si="20"/>
        <v>3.7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93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 x14ac:dyDescent="0.2">
      <c r="A72" s="192">
        <v>62</v>
      </c>
      <c r="B72" s="193" t="s">
        <v>210</v>
      </c>
      <c r="C72" s="201" t="s">
        <v>211</v>
      </c>
      <c r="D72" s="194" t="s">
        <v>141</v>
      </c>
      <c r="E72" s="195">
        <v>0.47449999999999998</v>
      </c>
      <c r="F72" s="196"/>
      <c r="G72" s="197">
        <f t="shared" si="14"/>
        <v>0</v>
      </c>
      <c r="H72" s="196"/>
      <c r="I72" s="197">
        <f t="shared" si="15"/>
        <v>0</v>
      </c>
      <c r="J72" s="196"/>
      <c r="K72" s="197">
        <f t="shared" si="16"/>
        <v>0</v>
      </c>
      <c r="L72" s="197">
        <v>21</v>
      </c>
      <c r="M72" s="197">
        <f t="shared" si="17"/>
        <v>0</v>
      </c>
      <c r="N72" s="197">
        <v>0</v>
      </c>
      <c r="O72" s="197">
        <f t="shared" si="18"/>
        <v>0</v>
      </c>
      <c r="P72" s="197">
        <v>0</v>
      </c>
      <c r="Q72" s="197">
        <f t="shared" si="19"/>
        <v>0</v>
      </c>
      <c r="R72" s="197"/>
      <c r="S72" s="197"/>
      <c r="T72" s="198">
        <v>1.5169999999999999</v>
      </c>
      <c r="U72" s="197">
        <f t="shared" si="20"/>
        <v>0.72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93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x14ac:dyDescent="0.2">
      <c r="A73" s="6"/>
      <c r="B73" s="7" t="s">
        <v>212</v>
      </c>
      <c r="C73" s="202" t="s">
        <v>212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v>15</v>
      </c>
      <c r="AD73">
        <v>21</v>
      </c>
    </row>
    <row r="74" spans="1:60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V74">
        <f>SUMIF(L7:L72,AC73,G7:G72)</f>
        <v>0</v>
      </c>
      <c r="W74">
        <f>SUMIF(L7:L72,AD73,G7:G72)</f>
        <v>0</v>
      </c>
      <c r="X74" t="s">
        <v>213</v>
      </c>
    </row>
    <row r="75" spans="1:6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60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60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60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X78" t="s">
        <v>214</v>
      </c>
    </row>
    <row r="79" spans="1:60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60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3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3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31" x14ac:dyDescent="0.2">
      <c r="A83" s="6"/>
      <c r="B83" s="7" t="s">
        <v>212</v>
      </c>
      <c r="C83" s="202" t="s">
        <v>212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C84" s="203"/>
      <c r="D84" s="153"/>
      <c r="AE84" t="s">
        <v>215</v>
      </c>
    </row>
    <row r="85" spans="1:31" x14ac:dyDescent="0.2">
      <c r="D85" s="153"/>
    </row>
    <row r="86" spans="1:31" x14ac:dyDescent="0.2">
      <c r="D86" s="153"/>
    </row>
    <row r="87" spans="1:31" x14ac:dyDescent="0.2">
      <c r="D87" s="153"/>
    </row>
    <row r="88" spans="1:31" x14ac:dyDescent="0.2">
      <c r="D88" s="153"/>
    </row>
    <row r="89" spans="1:31" x14ac:dyDescent="0.2">
      <c r="D89" s="153"/>
    </row>
    <row r="90" spans="1:31" x14ac:dyDescent="0.2">
      <c r="D90" s="153"/>
    </row>
    <row r="91" spans="1:31" x14ac:dyDescent="0.2">
      <c r="D91" s="153"/>
    </row>
    <row r="92" spans="1:31" x14ac:dyDescent="0.2">
      <c r="D92" s="153"/>
    </row>
    <row r="93" spans="1:31" x14ac:dyDescent="0.2">
      <c r="D93" s="153"/>
    </row>
    <row r="94" spans="1:31" x14ac:dyDescent="0.2">
      <c r="D94" s="153"/>
    </row>
    <row r="95" spans="1:31" x14ac:dyDescent="0.2">
      <c r="D95" s="153"/>
    </row>
    <row r="96" spans="1:31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Zelenka</dc:creator>
  <cp:lastModifiedBy>B</cp:lastModifiedBy>
  <cp:lastPrinted>2014-02-28T09:52:57Z</cp:lastPrinted>
  <dcterms:created xsi:type="dcterms:W3CDTF">2009-04-08T07:15:50Z</dcterms:created>
  <dcterms:modified xsi:type="dcterms:W3CDTF">2016-04-11T15:25:22Z</dcterms:modified>
</cp:coreProperties>
</file>